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ea-TIC\Gestió Econòmica Àrea TIC\PlaTIC 2020\"/>
    </mc:Choice>
  </mc:AlternateContent>
  <workbookProtection workbookAlgorithmName="SHA-512" workbookHashValue="ped6FsA4A76wXb4sRwm7WqRzYeLb1DWK2a3Lq67lt1gW63r9atnCkdOnMCItr46aVfx1B9iMYNm5pep3F56Neg==" workbookSaltValue="lZ4isRJ3zBmUboc/FhIv7g==" workbookSpinCount="100000" lockStructure="1"/>
  <bookViews>
    <workbookView xWindow="0" yWindow="0" windowWidth="38400" windowHeight="17850" tabRatio="500"/>
  </bookViews>
  <sheets>
    <sheet name="Unitat" sheetId="6" r:id="rId1"/>
    <sheet name=" PC Aules i PAS" sheetId="1" r:id="rId2"/>
    <sheet name="Portàtils" sheetId="7" r:id="rId3"/>
    <sheet name="Monitors Aules i PAS" sheetId="5" r:id="rId4"/>
    <sheet name="Llistes" sheetId="2" state="hidden" r:id="rId5"/>
    <sheet name="Unitats" sheetId="8" state="hidden" r:id="rId6"/>
    <sheet name="Resum" sheetId="3" r:id="rId7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0" i="7" l="1"/>
  <c r="L13" i="1" l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K12" i="7"/>
  <c r="M12" i="7" s="1"/>
  <c r="L12" i="7"/>
  <c r="K13" i="7"/>
  <c r="L13" i="7"/>
  <c r="M13" i="7"/>
  <c r="K14" i="7"/>
  <c r="L14" i="7"/>
  <c r="M14" i="7"/>
  <c r="K15" i="7"/>
  <c r="M15" i="7" s="1"/>
  <c r="L15" i="7"/>
  <c r="K16" i="7"/>
  <c r="M16" i="7" s="1"/>
  <c r="L16" i="7"/>
  <c r="K17" i="7"/>
  <c r="L17" i="7"/>
  <c r="M17" i="7"/>
  <c r="K18" i="7"/>
  <c r="L18" i="7"/>
  <c r="M18" i="7"/>
  <c r="K19" i="7"/>
  <c r="M19" i="7" s="1"/>
  <c r="L19" i="7"/>
  <c r="J11" i="5"/>
  <c r="K11" i="5"/>
  <c r="J12" i="5"/>
  <c r="L12" i="5" s="1"/>
  <c r="K12" i="5"/>
  <c r="J13" i="5"/>
  <c r="K13" i="5"/>
  <c r="L13" i="5"/>
  <c r="J14" i="5"/>
  <c r="L14" i="5" s="1"/>
  <c r="K14" i="5"/>
  <c r="J15" i="5"/>
  <c r="L15" i="5" s="1"/>
  <c r="K15" i="5"/>
  <c r="J16" i="5"/>
  <c r="K16" i="5"/>
  <c r="L16" i="5"/>
  <c r="J17" i="5"/>
  <c r="L17" i="5" s="1"/>
  <c r="K17" i="5"/>
  <c r="J18" i="5"/>
  <c r="L18" i="5" s="1"/>
  <c r="K18" i="5"/>
  <c r="J19" i="5"/>
  <c r="L19" i="5" s="1"/>
  <c r="K19" i="5"/>
  <c r="L11" i="5" l="1"/>
  <c r="M99" i="7"/>
  <c r="L99" i="7"/>
  <c r="K99" i="7"/>
  <c r="M98" i="7"/>
  <c r="L98" i="7"/>
  <c r="K98" i="7"/>
  <c r="M97" i="7"/>
  <c r="L97" i="7"/>
  <c r="K97" i="7"/>
  <c r="M96" i="7"/>
  <c r="L96" i="7"/>
  <c r="K96" i="7"/>
  <c r="M95" i="7"/>
  <c r="L95" i="7"/>
  <c r="K95" i="7"/>
  <c r="M94" i="7"/>
  <c r="L94" i="7"/>
  <c r="K94" i="7"/>
  <c r="M93" i="7"/>
  <c r="L93" i="7"/>
  <c r="K93" i="7"/>
  <c r="M92" i="7"/>
  <c r="L92" i="7"/>
  <c r="K92" i="7"/>
  <c r="M91" i="7"/>
  <c r="L91" i="7"/>
  <c r="K91" i="7"/>
  <c r="M90" i="7"/>
  <c r="L90" i="7"/>
  <c r="K90" i="7"/>
  <c r="M89" i="7"/>
  <c r="L89" i="7"/>
  <c r="K89" i="7"/>
  <c r="M88" i="7"/>
  <c r="L88" i="7"/>
  <c r="K88" i="7"/>
  <c r="M87" i="7"/>
  <c r="L87" i="7"/>
  <c r="K87" i="7"/>
  <c r="M86" i="7"/>
  <c r="L86" i="7"/>
  <c r="K86" i="7"/>
  <c r="M85" i="7"/>
  <c r="L85" i="7"/>
  <c r="K85" i="7"/>
  <c r="M84" i="7"/>
  <c r="L84" i="7"/>
  <c r="K84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5" i="7"/>
  <c r="L75" i="7"/>
  <c r="K75" i="7"/>
  <c r="M74" i="7"/>
  <c r="L74" i="7"/>
  <c r="K74" i="7"/>
  <c r="M73" i="7"/>
  <c r="L73" i="7"/>
  <c r="K73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53" i="7"/>
  <c r="L53" i="7"/>
  <c r="K53" i="7"/>
  <c r="M52" i="7"/>
  <c r="L52" i="7"/>
  <c r="K52" i="7"/>
  <c r="M51" i="7"/>
  <c r="L51" i="7"/>
  <c r="K51" i="7"/>
  <c r="M50" i="7"/>
  <c r="L50" i="7"/>
  <c r="K50" i="7"/>
  <c r="M49" i="7"/>
  <c r="L49" i="7"/>
  <c r="K49" i="7"/>
  <c r="M48" i="7"/>
  <c r="L48" i="7"/>
  <c r="K48" i="7"/>
  <c r="L47" i="7"/>
  <c r="K47" i="7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J20" i="5"/>
  <c r="K20" i="5"/>
  <c r="L20" i="5"/>
  <c r="J21" i="5"/>
  <c r="K21" i="5"/>
  <c r="L21" i="5"/>
  <c r="J22" i="5"/>
  <c r="K22" i="5"/>
  <c r="L22" i="5"/>
  <c r="J23" i="5"/>
  <c r="K23" i="5"/>
  <c r="L23" i="5"/>
  <c r="J24" i="5"/>
  <c r="K24" i="5"/>
  <c r="L24" i="5"/>
  <c r="J25" i="5"/>
  <c r="K25" i="5"/>
  <c r="L25" i="5"/>
  <c r="J26" i="5"/>
  <c r="K26" i="5"/>
  <c r="L26" i="5"/>
  <c r="J27" i="5"/>
  <c r="K27" i="5"/>
  <c r="L27" i="5"/>
  <c r="J28" i="5"/>
  <c r="K28" i="5"/>
  <c r="L28" i="5"/>
  <c r="J29" i="5"/>
  <c r="K29" i="5"/>
  <c r="L29" i="5"/>
  <c r="J30" i="5"/>
  <c r="K30" i="5"/>
  <c r="L30" i="5"/>
  <c r="J31" i="5"/>
  <c r="K31" i="5"/>
  <c r="L31" i="5"/>
  <c r="J32" i="5"/>
  <c r="K32" i="5"/>
  <c r="L32" i="5"/>
  <c r="J33" i="5"/>
  <c r="K33" i="5"/>
  <c r="L33" i="5"/>
  <c r="J34" i="5"/>
  <c r="K34" i="5"/>
  <c r="L34" i="5"/>
  <c r="J35" i="5"/>
  <c r="K35" i="5"/>
  <c r="L35" i="5"/>
  <c r="J36" i="5"/>
  <c r="K36" i="5"/>
  <c r="L36" i="5"/>
  <c r="J37" i="5"/>
  <c r="K37" i="5"/>
  <c r="L37" i="5"/>
  <c r="J38" i="5"/>
  <c r="K38" i="5"/>
  <c r="L38" i="5"/>
  <c r="J39" i="5"/>
  <c r="K39" i="5"/>
  <c r="L39" i="5"/>
  <c r="J40" i="5"/>
  <c r="K40" i="5"/>
  <c r="L40" i="5"/>
  <c r="J41" i="5"/>
  <c r="K41" i="5"/>
  <c r="L41" i="5"/>
  <c r="J42" i="5"/>
  <c r="K42" i="5"/>
  <c r="L42" i="5"/>
  <c r="J43" i="5"/>
  <c r="K43" i="5"/>
  <c r="L43" i="5"/>
  <c r="J44" i="5"/>
  <c r="K44" i="5"/>
  <c r="L44" i="5"/>
  <c r="J45" i="5"/>
  <c r="K45" i="5"/>
  <c r="L45" i="5"/>
  <c r="J46" i="5"/>
  <c r="K46" i="5"/>
  <c r="L46" i="5"/>
  <c r="J47" i="5"/>
  <c r="K47" i="5"/>
  <c r="L47" i="5"/>
  <c r="J48" i="5"/>
  <c r="K48" i="5"/>
  <c r="L48" i="5"/>
  <c r="J49" i="5"/>
  <c r="K49" i="5"/>
  <c r="L49" i="5"/>
  <c r="J50" i="5"/>
  <c r="K50" i="5"/>
  <c r="L50" i="5"/>
  <c r="J51" i="5"/>
  <c r="K51" i="5"/>
  <c r="L51" i="5"/>
  <c r="J52" i="5"/>
  <c r="K52" i="5"/>
  <c r="L52" i="5"/>
  <c r="J53" i="5"/>
  <c r="K53" i="5"/>
  <c r="L53" i="5"/>
  <c r="J54" i="5"/>
  <c r="K54" i="5"/>
  <c r="L54" i="5"/>
  <c r="J55" i="5"/>
  <c r="K55" i="5"/>
  <c r="L55" i="5"/>
  <c r="J56" i="5"/>
  <c r="K56" i="5"/>
  <c r="L56" i="5"/>
  <c r="J57" i="5"/>
  <c r="K57" i="5"/>
  <c r="L57" i="5"/>
  <c r="J58" i="5"/>
  <c r="K58" i="5"/>
  <c r="L58" i="5"/>
  <c r="J59" i="5"/>
  <c r="K59" i="5"/>
  <c r="L59" i="5"/>
  <c r="J60" i="5"/>
  <c r="K60" i="5"/>
  <c r="L60" i="5"/>
  <c r="J61" i="5"/>
  <c r="K61" i="5"/>
  <c r="L61" i="5"/>
  <c r="J62" i="5"/>
  <c r="K62" i="5"/>
  <c r="L62" i="5"/>
  <c r="J63" i="5"/>
  <c r="K63" i="5"/>
  <c r="L63" i="5"/>
  <c r="J64" i="5"/>
  <c r="K64" i="5"/>
  <c r="L64" i="5"/>
  <c r="J65" i="5"/>
  <c r="K65" i="5"/>
  <c r="L65" i="5"/>
  <c r="J66" i="5"/>
  <c r="K66" i="5"/>
  <c r="L66" i="5"/>
  <c r="J67" i="5"/>
  <c r="K67" i="5"/>
  <c r="L67" i="5"/>
  <c r="J68" i="5"/>
  <c r="K68" i="5"/>
  <c r="L68" i="5"/>
  <c r="J69" i="5"/>
  <c r="K69" i="5"/>
  <c r="L69" i="5"/>
  <c r="J70" i="5"/>
  <c r="K70" i="5"/>
  <c r="L70" i="5"/>
  <c r="J71" i="5"/>
  <c r="K71" i="5"/>
  <c r="L71" i="5"/>
  <c r="J72" i="5"/>
  <c r="K72" i="5"/>
  <c r="L72" i="5"/>
  <c r="J73" i="5"/>
  <c r="K73" i="5"/>
  <c r="L73" i="5"/>
  <c r="J74" i="5"/>
  <c r="K74" i="5"/>
  <c r="L74" i="5"/>
  <c r="J75" i="5"/>
  <c r="K75" i="5"/>
  <c r="L75" i="5"/>
  <c r="J76" i="5"/>
  <c r="K76" i="5"/>
  <c r="L76" i="5"/>
  <c r="J77" i="5"/>
  <c r="K77" i="5"/>
  <c r="L77" i="5"/>
  <c r="J78" i="5"/>
  <c r="K78" i="5"/>
  <c r="L78" i="5"/>
  <c r="J79" i="5"/>
  <c r="K79" i="5"/>
  <c r="L79" i="5"/>
  <c r="J80" i="5"/>
  <c r="K80" i="5"/>
  <c r="L80" i="5"/>
  <c r="J81" i="5"/>
  <c r="K81" i="5"/>
  <c r="L81" i="5"/>
  <c r="J82" i="5"/>
  <c r="K82" i="5"/>
  <c r="L82" i="5"/>
  <c r="J83" i="5"/>
  <c r="K83" i="5"/>
  <c r="L83" i="5"/>
  <c r="J84" i="5"/>
  <c r="K84" i="5"/>
  <c r="L84" i="5"/>
  <c r="J85" i="5"/>
  <c r="K85" i="5"/>
  <c r="L85" i="5"/>
  <c r="J86" i="5"/>
  <c r="K86" i="5"/>
  <c r="L86" i="5"/>
  <c r="J87" i="5"/>
  <c r="K87" i="5"/>
  <c r="L87" i="5"/>
  <c r="J88" i="5"/>
  <c r="K88" i="5"/>
  <c r="L88" i="5"/>
  <c r="J89" i="5"/>
  <c r="K89" i="5"/>
  <c r="L89" i="5"/>
  <c r="J90" i="5"/>
  <c r="K90" i="5"/>
  <c r="L90" i="5"/>
  <c r="J91" i="5"/>
  <c r="K91" i="5"/>
  <c r="L91" i="5"/>
  <c r="J92" i="5"/>
  <c r="K92" i="5"/>
  <c r="L92" i="5"/>
  <c r="J93" i="5"/>
  <c r="K93" i="5"/>
  <c r="L93" i="5"/>
  <c r="J94" i="5"/>
  <c r="K94" i="5"/>
  <c r="L94" i="5"/>
  <c r="J95" i="5"/>
  <c r="K95" i="5"/>
  <c r="L95" i="5"/>
  <c r="J96" i="5"/>
  <c r="K96" i="5"/>
  <c r="L96" i="5"/>
  <c r="J97" i="5"/>
  <c r="K97" i="5"/>
  <c r="L97" i="5"/>
  <c r="J98" i="5"/>
  <c r="K98" i="5"/>
  <c r="L98" i="5"/>
  <c r="J99" i="5"/>
  <c r="K99" i="5"/>
  <c r="L99" i="5"/>
  <c r="J100" i="5"/>
  <c r="K100" i="5"/>
  <c r="L100" i="5"/>
  <c r="M47" i="7" l="1"/>
  <c r="D135" i="2"/>
  <c r="D134" i="2"/>
  <c r="D133" i="2"/>
  <c r="D132" i="2"/>
  <c r="D131" i="2"/>
  <c r="D130" i="2"/>
  <c r="D129" i="2"/>
  <c r="D128" i="2"/>
  <c r="D127" i="2"/>
  <c r="D126" i="2"/>
  <c r="D125" i="2"/>
  <c r="D124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D123" i="2"/>
  <c r="D122" i="2"/>
  <c r="D121" i="2"/>
  <c r="D120" i="2"/>
  <c r="I123" i="2"/>
  <c r="I122" i="2"/>
  <c r="I121" i="2"/>
  <c r="I120" i="2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E73" i="8" l="1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G142" i="2" l="1"/>
  <c r="G141" i="2"/>
  <c r="G140" i="2"/>
  <c r="G139" i="2"/>
  <c r="D5" i="3" l="1"/>
  <c r="I9" i="5"/>
  <c r="E10" i="3" s="1"/>
  <c r="D4" i="5"/>
  <c r="E9" i="3"/>
  <c r="D5" i="7"/>
  <c r="K10" i="7" l="1"/>
  <c r="F9" i="3" s="1"/>
  <c r="M10" i="7"/>
  <c r="H9" i="3" s="1"/>
  <c r="L10" i="7"/>
  <c r="G9" i="3" s="1"/>
  <c r="D5" i="1"/>
  <c r="J9" i="5" l="1"/>
  <c r="F10" i="3" s="1"/>
  <c r="K9" i="5"/>
  <c r="G10" i="3" s="1"/>
  <c r="L9" i="5"/>
  <c r="H10" i="3" s="1"/>
  <c r="E21" i="3"/>
  <c r="E20" i="3"/>
  <c r="E19" i="3" l="1"/>
  <c r="E15" i="3"/>
  <c r="H19" i="3"/>
  <c r="H20" i="3"/>
  <c r="G20" i="3"/>
  <c r="F19" i="3"/>
  <c r="G19" i="3"/>
  <c r="G21" i="3"/>
  <c r="H21" i="3"/>
  <c r="F20" i="3"/>
  <c r="F21" i="3"/>
  <c r="E17" i="3"/>
  <c r="E18" i="3"/>
  <c r="E16" i="3"/>
  <c r="K10" i="1"/>
  <c r="E8" i="3" s="1"/>
  <c r="H16" i="3" l="1"/>
  <c r="F16" i="3"/>
  <c r="H18" i="3"/>
  <c r="G16" i="3"/>
  <c r="E11" i="3"/>
  <c r="F15" i="3"/>
  <c r="G15" i="3"/>
  <c r="F18" i="3"/>
  <c r="G17" i="3"/>
  <c r="G18" i="3"/>
  <c r="H17" i="3"/>
  <c r="F17" i="3"/>
  <c r="M10" i="1"/>
  <c r="G8" i="3" s="1"/>
  <c r="N10" i="1"/>
  <c r="H8" i="3" s="1"/>
  <c r="G11" i="3" l="1"/>
  <c r="E22" i="3"/>
  <c r="L10" i="1"/>
  <c r="F8" i="3" s="1"/>
  <c r="F11" i="3" s="1"/>
  <c r="G22" i="3" l="1"/>
  <c r="H15" i="3" l="1"/>
  <c r="H22" i="3" s="1"/>
  <c r="H11" i="3"/>
  <c r="F22" i="3"/>
</calcChain>
</file>

<file path=xl/comments1.xml><?xml version="1.0" encoding="utf-8"?>
<comments xmlns="http://schemas.openxmlformats.org/spreadsheetml/2006/main">
  <authors>
    <author>Lluis Perez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
Especifiqueu 3 prioritats diferents,  com a mínim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Lluis Perez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
Especifiqueu 3 prioritats diferents,  com a mínim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Lluis Perez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
Especifiqueu 3 prioritats diferents,  com a mínim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<sst xmlns="http://schemas.openxmlformats.org/spreadsheetml/2006/main" count="635" uniqueCount="262">
  <si>
    <t>Switchos</t>
  </si>
  <si>
    <t>Prioritat</t>
  </si>
  <si>
    <t>Ajut</t>
  </si>
  <si>
    <t>Licitació</t>
  </si>
  <si>
    <t>MaxUnitat</t>
  </si>
  <si>
    <t>Quantitat</t>
  </si>
  <si>
    <t>Import licitació</t>
  </si>
  <si>
    <t>Màx. Unitat</t>
  </si>
  <si>
    <t>Sumes ...</t>
  </si>
  <si>
    <t>Ajut sol·licitat</t>
  </si>
  <si>
    <t xml:space="preserve"> (separats per ,)</t>
  </si>
  <si>
    <t>SN a EquipsTIC</t>
  </si>
  <si>
    <t>PC aules</t>
  </si>
  <si>
    <t>Tipus PC</t>
  </si>
  <si>
    <t>Sistema</t>
  </si>
  <si>
    <t>operatiu</t>
  </si>
  <si>
    <t>Format</t>
  </si>
  <si>
    <t>Windows</t>
  </si>
  <si>
    <t>Linux</t>
  </si>
  <si>
    <t>SO</t>
  </si>
  <si>
    <t>SFF</t>
  </si>
  <si>
    <t>Minitorre</t>
  </si>
  <si>
    <t>PC aules i PAS</t>
  </si>
  <si>
    <t>PC PAS</t>
  </si>
  <si>
    <t>Any compra</t>
  </si>
  <si>
    <t>Aula/PAS</t>
  </si>
  <si>
    <t>Usuaris</t>
  </si>
  <si>
    <t>Aules</t>
  </si>
  <si>
    <t>PAS</t>
  </si>
  <si>
    <t>Direcció</t>
  </si>
  <si>
    <t>PC Direcció</t>
  </si>
  <si>
    <t>Monitors aules</t>
  </si>
  <si>
    <t>Monitors PAS</t>
  </si>
  <si>
    <t>Monitors Direcció</t>
  </si>
  <si>
    <t>Tipus monitor</t>
  </si>
  <si>
    <t>Tipus Monitor</t>
  </si>
  <si>
    <t>Resum</t>
  </si>
  <si>
    <t xml:space="preserve">PC  </t>
  </si>
  <si>
    <t xml:space="preserve">Monitors  </t>
  </si>
  <si>
    <t>Unitat</t>
  </si>
  <si>
    <t>CCN</t>
  </si>
  <si>
    <t>Coordinació del Campus Nord</t>
  </si>
  <si>
    <t>CFIS</t>
  </si>
  <si>
    <t>C Formació Interdisciplinar Superior</t>
  </si>
  <si>
    <t>UTGAC</t>
  </si>
  <si>
    <t>UTG de l'Àmbit de Camins</t>
  </si>
  <si>
    <t>UTGAN</t>
  </si>
  <si>
    <t>UTG de l'Àmbit de Nàutica</t>
  </si>
  <si>
    <t>UTGAM</t>
  </si>
  <si>
    <t>UTG de l'Àmbit de Matemàtiques</t>
  </si>
  <si>
    <t>UTGCBL</t>
  </si>
  <si>
    <t>UTG del Campus del Baix Llobregat</t>
  </si>
  <si>
    <t>UTGVG</t>
  </si>
  <si>
    <t>UTG del Campus de Vilanova i la Geltrú</t>
  </si>
  <si>
    <t>UTGAB</t>
  </si>
  <si>
    <t>UTG de l'Àmbit de l'Arquitectura de Barcelona</t>
  </si>
  <si>
    <t>UTGM</t>
  </si>
  <si>
    <t>UTG del Campus de Manresa</t>
  </si>
  <si>
    <t>UTGASC</t>
  </si>
  <si>
    <t>UTG de l'Àmbit Arquitectura de Sant Cugat</t>
  </si>
  <si>
    <t>UTGAEIB</t>
  </si>
  <si>
    <t>UTG de l'Àmbit de l'Eng. Industrial de Barcelona</t>
  </si>
  <si>
    <t>UTGAE</t>
  </si>
  <si>
    <t>UTG de l'Àmbit d'Edificació</t>
  </si>
  <si>
    <t>UTGCT</t>
  </si>
  <si>
    <t>UTG del Campus Terrassa</t>
  </si>
  <si>
    <t>UTGAOO</t>
  </si>
  <si>
    <t>UTG de l'Àmbit d'Òptica i Optometria</t>
  </si>
  <si>
    <t>UTGCDB</t>
  </si>
  <si>
    <t>UTG del Campus Diagonal-Besòs</t>
  </si>
  <si>
    <t>UTGCNTIC</t>
  </si>
  <si>
    <t>UTG Àmbit TIC Campus Nord</t>
  </si>
  <si>
    <t>FME</t>
  </si>
  <si>
    <t>F Matemàtiques i Estadística</t>
  </si>
  <si>
    <t>ESEIAAT</t>
  </si>
  <si>
    <t>ES d'Eng. Industrial, Aeroespacial i Audiovisual de Terrassa</t>
  </si>
  <si>
    <t>ETSAB</t>
  </si>
  <si>
    <t>ETS d'Arquitectura de Barcelona</t>
  </si>
  <si>
    <t>ETSETB</t>
  </si>
  <si>
    <t>ETS d'Eng. de Telecomunicació de Barcelona</t>
  </si>
  <si>
    <t>ETSEIB</t>
  </si>
  <si>
    <t>ETS d'Eng. Industrial de Barcelona</t>
  </si>
  <si>
    <t>ETSECCPB</t>
  </si>
  <si>
    <t>ETS d'Eng. de Camins, Canals i Ports de Barcelona</t>
  </si>
  <si>
    <t>FIB</t>
  </si>
  <si>
    <t>F d'Informàtica de Barcelona</t>
  </si>
  <si>
    <t>FNB</t>
  </si>
  <si>
    <t>F de Nàutica de Barcelona</t>
  </si>
  <si>
    <t>ETSAV</t>
  </si>
  <si>
    <t>ETS d'Arquitectura del Vallès</t>
  </si>
  <si>
    <t>EEBE</t>
  </si>
  <si>
    <t>E d'Eng. de Barcelona Est</t>
  </si>
  <si>
    <t>EETAC</t>
  </si>
  <si>
    <t>E d'Eng. de Telecomunicació i Aeroespacial de Castelldefels</t>
  </si>
  <si>
    <t>EPSEB</t>
  </si>
  <si>
    <t>EPS  d'Edificació de Barcelona</t>
  </si>
  <si>
    <t>EPSEM</t>
  </si>
  <si>
    <t>EPS  d'Eng. de Manresa</t>
  </si>
  <si>
    <t>EPSEVG</t>
  </si>
  <si>
    <t>EPS  d'Eng. de Vilanova i la Geltrú</t>
  </si>
  <si>
    <t>FOOT</t>
  </si>
  <si>
    <t>F d'Òptica i Optometria de Terrassa</t>
  </si>
  <si>
    <t>ESAB</t>
  </si>
  <si>
    <t>ES d'Agricultura de Barcelona</t>
  </si>
  <si>
    <t>ICE</t>
  </si>
  <si>
    <t>I de Ciències de l'Educació</t>
  </si>
  <si>
    <t>INTEXTER</t>
  </si>
  <si>
    <t>I d'Investigació Tèxtil de Cooperació Industrial de Terrassa</t>
  </si>
  <si>
    <t>IOC</t>
  </si>
  <si>
    <t>I d'Organització i Control de Sistemes Industrials</t>
  </si>
  <si>
    <t>INTE</t>
  </si>
  <si>
    <t>I de Tècniques Energètiques</t>
  </si>
  <si>
    <t>IS.UPC</t>
  </si>
  <si>
    <t>IU de Recerca en Ciència i Tecnologies de la Sostenibilitat</t>
  </si>
  <si>
    <t>BUPC</t>
  </si>
  <si>
    <t>S. Biblioteques, Publicacions i Arxius</t>
  </si>
  <si>
    <t>AC</t>
  </si>
  <si>
    <t>Arquitectura de Computadors</t>
  </si>
  <si>
    <t>CMEM</t>
  </si>
  <si>
    <t>Ciència dels Materials i Eng. Metal·lúrgica</t>
  </si>
  <si>
    <t>ESAII</t>
  </si>
  <si>
    <t>Eng. de Sistemes, Automàtica i Informàtica Industrial</t>
  </si>
  <si>
    <t>EE</t>
  </si>
  <si>
    <t>Eng. Elèctrica</t>
  </si>
  <si>
    <t>EEL</t>
  </si>
  <si>
    <t>Eng. Electrònica</t>
  </si>
  <si>
    <t>EM</t>
  </si>
  <si>
    <t>Eng. Mecànica</t>
  </si>
  <si>
    <t>EQ</t>
  </si>
  <si>
    <t>Eng. Química</t>
  </si>
  <si>
    <t>EIO</t>
  </si>
  <si>
    <t>Estadística i Investigació Operativa</t>
  </si>
  <si>
    <t>EGE</t>
  </si>
  <si>
    <t>Expressió Gràfica a l'Eng.</t>
  </si>
  <si>
    <t>CS</t>
  </si>
  <si>
    <t>Ciències de la Computació</t>
  </si>
  <si>
    <t>MMT</t>
  </si>
  <si>
    <t>Màquines i Motors Tèrmics</t>
  </si>
  <si>
    <t>MF</t>
  </si>
  <si>
    <t>Mecànica de Fluids</t>
  </si>
  <si>
    <t>OO</t>
  </si>
  <si>
    <t>Òptica i Optometria</t>
  </si>
  <si>
    <t>OE</t>
  </si>
  <si>
    <t>Organització d'Empreses</t>
  </si>
  <si>
    <t>PA</t>
  </si>
  <si>
    <t>Projectes Arquitectònics</t>
  </si>
  <si>
    <t>RMEE</t>
  </si>
  <si>
    <t>Resistència de Materials i Estructures a l'Eng.</t>
  </si>
  <si>
    <t>TSC</t>
  </si>
  <si>
    <t>Teoria del Senyal i Comunicacions</t>
  </si>
  <si>
    <t>UOT</t>
  </si>
  <si>
    <t>Urbanisme i Ordenació del Territori</t>
  </si>
  <si>
    <t>CEN</t>
  </si>
  <si>
    <t>Ciència i Eng. Nàutiques</t>
  </si>
  <si>
    <t>ENTEL</t>
  </si>
  <si>
    <t>Eng. Telemàtica</t>
  </si>
  <si>
    <t>EAB</t>
  </si>
  <si>
    <t>Eng. Agroalimentària i Biotecnologia</t>
  </si>
  <si>
    <t>ESSI</t>
  </si>
  <si>
    <t>Eng. de Serveis i Sistemes d'Informació</t>
  </si>
  <si>
    <t>FIS</t>
  </si>
  <si>
    <t>Física</t>
  </si>
  <si>
    <t>MAT</t>
  </si>
  <si>
    <t>Matemàtiques</t>
  </si>
  <si>
    <t>EMIT</t>
  </si>
  <si>
    <t>Eng. Minera, Industrial i TIC</t>
  </si>
  <si>
    <t>DECA</t>
  </si>
  <si>
    <t>Eng. Civil i Ambiental</t>
  </si>
  <si>
    <t>RA</t>
  </si>
  <si>
    <t>Representació Arquitectònica</t>
  </si>
  <si>
    <t>TA</t>
  </si>
  <si>
    <t>Tecnologia de l'Arquitectura</t>
  </si>
  <si>
    <t>THATC</t>
  </si>
  <si>
    <t>Teoria i Història de l'Arquitectura i Tècniques de Comunicació</t>
  </si>
  <si>
    <t>EPC</t>
  </si>
  <si>
    <t>Eng. de Projectes i de la Construcció</t>
  </si>
  <si>
    <t>IRI</t>
  </si>
  <si>
    <t>I de Robòtica i Informàtica Industrial</t>
  </si>
  <si>
    <t>1r)</t>
  </si>
  <si>
    <t>2n)</t>
  </si>
  <si>
    <t>3r)</t>
  </si>
  <si>
    <t>4t)</t>
  </si>
  <si>
    <t>5é)</t>
  </si>
  <si>
    <t>è</t>
  </si>
  <si>
    <t>(1=Màxima)
Mínim 3</t>
  </si>
  <si>
    <t>PC</t>
  </si>
  <si>
    <t>ç</t>
  </si>
  <si>
    <t>Equips a renovar</t>
  </si>
  <si>
    <t>Equips nous</t>
  </si>
  <si>
    <t>Portàtils</t>
  </si>
  <si>
    <t>Unitats</t>
  </si>
  <si>
    <t>Portàtils PAS</t>
  </si>
  <si>
    <t>PAS/Dir</t>
  </si>
  <si>
    <t>Tipus portàtil</t>
  </si>
  <si>
    <t xml:space="preserve"> (format aaaa)
&lt;=2014</t>
  </si>
  <si>
    <t>Monitors</t>
  </si>
  <si>
    <t xml:space="preserve">Portàtils  </t>
  </si>
  <si>
    <t>Monitors Aules, PAS i Direcció</t>
  </si>
  <si>
    <t>Totals ...</t>
  </si>
  <si>
    <t>Adjunta aquest fitxer al formulari de presentació de la sol·licitud</t>
  </si>
  <si>
    <t>Canvia el nom d'aquest fitxer i substitueix xxx pel codi de la unitat</t>
  </si>
  <si>
    <t>Gràcies</t>
  </si>
  <si>
    <t xml:space="preserve">Còpia els totals al formulari de presentació de la sol·licitud </t>
  </si>
  <si>
    <t>Quantitat equips</t>
  </si>
  <si>
    <t>Especifiqueu el detall dels equips a renovar.
Prioritzeu indicant, com a mínim, tres nivells de prioritat.</t>
  </si>
  <si>
    <t>Seleccioneu la Unitat:</t>
  </si>
  <si>
    <t>Reviseu les dades del resum i copieu-les al formulari</t>
  </si>
  <si>
    <t>Sí</t>
  </si>
  <si>
    <t>No</t>
  </si>
  <si>
    <t>Opció</t>
  </si>
  <si>
    <t>FLUMEN</t>
  </si>
  <si>
    <t>Institut en Dinàmica Fluvial i en Enginyeria Hidrològica</t>
  </si>
  <si>
    <t>SG</t>
  </si>
  <si>
    <t>Serveis Generals</t>
  </si>
  <si>
    <t>Convocatòria de cofinançament TIC 2020</t>
  </si>
  <si>
    <t>Monitors per aules o PAS</t>
  </si>
  <si>
    <t>PC per aules o PAS</t>
  </si>
  <si>
    <t>Opcions</t>
  </si>
  <si>
    <t>ET1) i3, 8GB RAM, 256GB SSD [Lot 1]</t>
  </si>
  <si>
    <t>ET2) i5-8500, 16GB RAM, 1TB SSD M2 NVMe [Lot 1] (A)</t>
  </si>
  <si>
    <t>ET3) i5-8500, 16GB RAM, 1TB SSD M2 NVMe, gràfica 2.500 PassMark [Lot 1] (B)</t>
  </si>
  <si>
    <t>ET4) i5-9600, 16GB RAM, 1TB SSD M2 NVMe [Lot 1]</t>
  </si>
  <si>
    <t>ET6) i5-9600, 550w,16GB RAM, 1TB SSD M2 NVMe, gràfica 6.000 PassMark [Lot 1]</t>
  </si>
  <si>
    <t>ET7) i7, font 550w, 16GB RAM, 1TB disc SSD, gràfica 6.000 PassMark [Lot 2]</t>
  </si>
  <si>
    <t>ET8) Xeon, font 550w, 16GB RAM, 1TB SSD, gràfica 6.000 PassMark [Lot 3]</t>
  </si>
  <si>
    <t>ET5) i5-9600, 16GB RAM, 1TB SSD M2 NVMe, gràfica 2.500 PassMark [Lot 1]</t>
  </si>
  <si>
    <t>M1)  Monitor 21,5"  sense multimèdia [Lot 1]</t>
  </si>
  <si>
    <t>M2)  Monitor 24" sense multimèdia [Lot 1] (A)</t>
  </si>
  <si>
    <t>M3)  Monitor 24"  multimèdia  [Lot 1] (B)</t>
  </si>
  <si>
    <t>M4)  Monitor 27" multimèdia [Lot 1] ( C)</t>
  </si>
  <si>
    <t>P2)  2kg màx,     14"  ,  i5,  16GB RAM,  512 GB disc SSD [Lot 4]</t>
  </si>
  <si>
    <t>P1)  2'5kg màx,  15'6",  i5,  16GB RAM,  512 GB disc SSD [Lot 5]</t>
  </si>
  <si>
    <t>P3)  1,5Kg màx,  13'3",  i5,  16GB RAM,  512GB disc SSD [Lot 6] (A)</t>
  </si>
  <si>
    <t>P4)  1,5Kg màx,  13'3",  i7,  16GB RAM,  512GB disc SSD [Lot 6]</t>
  </si>
  <si>
    <t>Ajut
aules</t>
  </si>
  <si>
    <t>Ajut
PAS</t>
  </si>
  <si>
    <t>Ajut
Tècnic</t>
  </si>
  <si>
    <t>Ajut PAS
ET2</t>
  </si>
  <si>
    <t>Ajut aules
ET3</t>
  </si>
  <si>
    <t>Ajut Tècnic
ET3</t>
  </si>
  <si>
    <t>Tècnic</t>
  </si>
  <si>
    <t>ET1</t>
  </si>
  <si>
    <t>ET2</t>
  </si>
  <si>
    <t>ET3</t>
  </si>
  <si>
    <t>ET4</t>
  </si>
  <si>
    <t>ET5</t>
  </si>
  <si>
    <t>ET6</t>
  </si>
  <si>
    <t>ET7</t>
  </si>
  <si>
    <t>ET8</t>
  </si>
  <si>
    <t>Max unitat</t>
  </si>
  <si>
    <t>M1</t>
  </si>
  <si>
    <t>M2</t>
  </si>
  <si>
    <t>M3</t>
  </si>
  <si>
    <t>M4</t>
  </si>
  <si>
    <t xml:space="preserve"> (format aaaa)
&lt;=2012</t>
  </si>
  <si>
    <t xml:space="preserve"> (format aaaa)
&lt;=2015</t>
  </si>
  <si>
    <t>P1</t>
  </si>
  <si>
    <t>P2</t>
  </si>
  <si>
    <t>P4</t>
  </si>
  <si>
    <t>P3</t>
  </si>
  <si>
    <t>https://espaitic.upc.edu/ca/serveistic/convocatories/cofinancament-tic-2020/sol-licitud-de-cofinancament-tic-2020</t>
  </si>
  <si>
    <t>Portàtils per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</si>
</sst>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[$€];[Red]\-#,##0.00\ [$€]"/>
    <numFmt numFmtId="165" formatCode="_-* #,##0\ &quot;€&quot;_-;\-* #,##0\ &quot;€&quot;_-;_-* &quot;-&quot;??\ &quot;€&quot;_-;_-@_-"/>
    <numFmt numFmtId="166" formatCode="#,##0\ [$€];[Red]\-#,##0\ [$€]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sz val="20"/>
      <color theme="8" tint="-0.249977111117893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9"/>
      <color theme="0"/>
      <name val="Arial"/>
      <family val="2"/>
    </font>
    <font>
      <sz val="20"/>
      <color theme="4" tint="-0.499984740745262"/>
      <name val="Wingdings"/>
      <charset val="2"/>
    </font>
    <font>
      <sz val="12"/>
      <name val="Arial"/>
      <family val="2"/>
    </font>
    <font>
      <b/>
      <sz val="10"/>
      <color theme="0"/>
      <name val="Arial"/>
      <family val="2"/>
    </font>
    <font>
      <u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Border="0" applyAlignment="0" applyProtection="0"/>
    <xf numFmtId="0" fontId="2" fillId="2" borderId="0" applyBorder="0" applyAlignment="0" applyProtection="0"/>
    <xf numFmtId="0" fontId="7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9" xfId="0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right" vertical="center"/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wrapText="1"/>
      <protection hidden="1"/>
    </xf>
    <xf numFmtId="44" fontId="1" fillId="0" borderId="0" xfId="1" applyBorder="1" applyAlignment="1" applyProtection="1">
      <alignment horizontal="righ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justify" wrapText="1"/>
      <protection hidden="1"/>
    </xf>
    <xf numFmtId="164" fontId="0" fillId="0" borderId="33" xfId="0" applyNumberFormat="1" applyBorder="1" applyAlignment="1" applyProtection="1">
      <alignment horizontal="right" vertical="center"/>
      <protection hidden="1"/>
    </xf>
    <xf numFmtId="44" fontId="1" fillId="0" borderId="34" xfId="1" applyBorder="1" applyAlignment="1" applyProtection="1">
      <alignment horizontal="right" vertical="center"/>
      <protection hidden="1"/>
    </xf>
    <xf numFmtId="0" fontId="0" fillId="0" borderId="32" xfId="0" applyFont="1" applyBorder="1" applyProtection="1">
      <protection hidden="1"/>
    </xf>
    <xf numFmtId="0" fontId="0" fillId="0" borderId="31" xfId="0" applyFont="1" applyBorder="1" applyProtection="1">
      <protection hidden="1"/>
    </xf>
    <xf numFmtId="0" fontId="0" fillId="0" borderId="32" xfId="0" applyFont="1" applyFill="1" applyBorder="1" applyProtection="1">
      <protection hidden="1"/>
    </xf>
    <xf numFmtId="0" fontId="0" fillId="0" borderId="32" xfId="0" applyFont="1" applyBorder="1" applyAlignment="1" applyProtection="1">
      <alignment horizontal="justify" wrapText="1"/>
      <protection hidden="1"/>
    </xf>
    <xf numFmtId="164" fontId="0" fillId="0" borderId="35" xfId="0" applyNumberFormat="1" applyBorder="1" applyAlignment="1" applyProtection="1">
      <alignment horizontal="right" vertical="center"/>
      <protection hidden="1"/>
    </xf>
    <xf numFmtId="44" fontId="1" fillId="0" borderId="37" xfId="1" applyBorder="1" applyAlignment="1" applyProtection="1">
      <alignment horizontal="right" vertical="center"/>
      <protection hidden="1"/>
    </xf>
    <xf numFmtId="6" fontId="0" fillId="0" borderId="0" xfId="0" applyNumberFormat="1" applyFont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Border="1" applyProtection="1"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3" borderId="49" xfId="0" applyFont="1" applyFill="1" applyBorder="1" applyAlignment="1" applyProtection="1">
      <alignment horizontal="left"/>
      <protection hidden="1"/>
    </xf>
    <xf numFmtId="0" fontId="0" fillId="3" borderId="50" xfId="0" applyFont="1" applyFill="1" applyBorder="1" applyAlignment="1" applyProtection="1">
      <alignment horizontal="left"/>
      <protection hidden="1"/>
    </xf>
    <xf numFmtId="0" fontId="3" fillId="3" borderId="48" xfId="0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 wrapText="1"/>
      <protection hidden="1"/>
    </xf>
    <xf numFmtId="0" fontId="0" fillId="0" borderId="31" xfId="0" applyFont="1" applyFill="1" applyBorder="1" applyAlignment="1" applyProtection="1">
      <alignment horizontal="left" wrapText="1"/>
      <protection hidden="1"/>
    </xf>
    <xf numFmtId="0" fontId="0" fillId="0" borderId="30" xfId="0" applyFont="1" applyFill="1" applyBorder="1" applyAlignment="1" applyProtection="1">
      <alignment horizontal="left" wrapText="1"/>
      <protection hidden="1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164" fontId="0" fillId="0" borderId="51" xfId="0" applyNumberFormat="1" applyBorder="1" applyAlignment="1" applyProtection="1">
      <alignment horizontal="right"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0" xfId="0" applyFont="1" applyFill="1" applyBorder="1" applyProtection="1">
      <protection hidden="1"/>
    </xf>
    <xf numFmtId="44" fontId="1" fillId="0" borderId="53" xfId="1" applyBorder="1" applyAlignment="1" applyProtection="1">
      <alignment horizontal="right"/>
      <protection hidden="1"/>
    </xf>
    <xf numFmtId="164" fontId="0" fillId="0" borderId="36" xfId="0" applyNumberFormat="1" applyBorder="1" applyAlignment="1" applyProtection="1">
      <alignment horizontal="right" vertical="center"/>
      <protection hidden="1"/>
    </xf>
    <xf numFmtId="164" fontId="0" fillId="0" borderId="52" xfId="0" applyNumberFormat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wrapText="1"/>
      <protection hidden="1"/>
    </xf>
    <xf numFmtId="0" fontId="0" fillId="0" borderId="32" xfId="0" applyFont="1" applyBorder="1" applyAlignment="1" applyProtection="1">
      <alignment wrapText="1"/>
      <protection hidden="1"/>
    </xf>
    <xf numFmtId="0" fontId="0" fillId="3" borderId="27" xfId="0" applyFont="1" applyFill="1" applyBorder="1" applyAlignment="1" applyProtection="1">
      <alignment horizontal="center"/>
      <protection hidden="1"/>
    </xf>
    <xf numFmtId="0" fontId="0" fillId="3" borderId="28" xfId="0" applyFont="1" applyFill="1" applyBorder="1" applyAlignment="1" applyProtection="1">
      <alignment horizontal="center"/>
      <protection hidden="1"/>
    </xf>
    <xf numFmtId="0" fontId="0" fillId="3" borderId="29" xfId="0" applyFont="1" applyFill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44" fontId="1" fillId="0" borderId="34" xfId="1" applyBorder="1" applyAlignment="1" applyProtection="1">
      <alignment horizontal="right"/>
      <protection hidden="1"/>
    </xf>
    <xf numFmtId="44" fontId="1" fillId="8" borderId="52" xfId="1" applyFill="1" applyBorder="1" applyAlignment="1" applyProtection="1">
      <alignment horizontal="right"/>
      <protection hidden="1"/>
    </xf>
    <xf numFmtId="44" fontId="1" fillId="8" borderId="0" xfId="1" applyFill="1" applyBorder="1" applyAlignment="1" applyProtection="1">
      <alignment horizontal="right" vertical="center"/>
      <protection hidden="1"/>
    </xf>
    <xf numFmtId="44" fontId="1" fillId="8" borderId="36" xfId="1" applyFill="1" applyBorder="1" applyAlignment="1" applyProtection="1">
      <alignment horizontal="right" vertical="center"/>
      <protection hidden="1"/>
    </xf>
    <xf numFmtId="0" fontId="0" fillId="3" borderId="27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protection hidden="1"/>
    </xf>
    <xf numFmtId="44" fontId="1" fillId="0" borderId="52" xfId="1" applyFill="1" applyBorder="1" applyAlignment="1" applyProtection="1">
      <alignment wrapText="1"/>
      <protection hidden="1"/>
    </xf>
    <xf numFmtId="44" fontId="1" fillId="0" borderId="0" xfId="1" applyFill="1" applyBorder="1" applyAlignment="1" applyProtection="1">
      <alignment vertical="center"/>
      <protection hidden="1"/>
    </xf>
    <xf numFmtId="44" fontId="1" fillId="0" borderId="36" xfId="1" applyFill="1" applyBorder="1" applyAlignment="1" applyProtection="1">
      <alignment vertical="center"/>
      <protection hidden="1"/>
    </xf>
    <xf numFmtId="0" fontId="0" fillId="3" borderId="28" xfId="0" applyFont="1" applyFill="1" applyBorder="1" applyAlignment="1" applyProtection="1">
      <alignment horizontal="center" wrapText="1"/>
      <protection hidden="1"/>
    </xf>
    <xf numFmtId="0" fontId="0" fillId="3" borderId="29" xfId="0" applyFont="1" applyFill="1" applyBorder="1" applyAlignment="1" applyProtection="1">
      <alignment horizontal="center" wrapText="1"/>
      <protection hidden="1"/>
    </xf>
    <xf numFmtId="44" fontId="1" fillId="0" borderId="53" xfId="1" applyFill="1" applyBorder="1" applyAlignment="1" applyProtection="1">
      <alignment wrapText="1"/>
      <protection hidden="1"/>
    </xf>
    <xf numFmtId="44" fontId="1" fillId="0" borderId="34" xfId="1" applyFill="1" applyBorder="1" applyAlignment="1" applyProtection="1">
      <alignment vertical="center"/>
      <protection hidden="1"/>
    </xf>
    <xf numFmtId="44" fontId="1" fillId="0" borderId="37" xfId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justify" wrapText="1"/>
      <protection hidden="1"/>
    </xf>
    <xf numFmtId="165" fontId="1" fillId="0" borderId="0" xfId="1" applyNumberFormat="1" applyFill="1" applyBorder="1" applyAlignment="1" applyProtection="1">
      <alignment vertical="center"/>
      <protection hidden="1"/>
    </xf>
    <xf numFmtId="165" fontId="1" fillId="0" borderId="0" xfId="1" applyNumberFormat="1" applyProtection="1">
      <protection hidden="1"/>
    </xf>
    <xf numFmtId="166" fontId="0" fillId="0" borderId="51" xfId="0" applyNumberFormat="1" applyBorder="1" applyAlignment="1" applyProtection="1">
      <alignment horizontal="right" wrapText="1"/>
      <protection hidden="1"/>
    </xf>
    <xf numFmtId="166" fontId="1" fillId="0" borderId="52" xfId="1" applyNumberFormat="1" applyFill="1" applyBorder="1" applyAlignment="1" applyProtection="1">
      <alignment wrapText="1"/>
      <protection hidden="1"/>
    </xf>
    <xf numFmtId="166" fontId="1" fillId="0" borderId="53" xfId="1" applyNumberFormat="1" applyFill="1" applyBorder="1" applyAlignment="1" applyProtection="1">
      <alignment wrapText="1"/>
      <protection hidden="1"/>
    </xf>
    <xf numFmtId="166" fontId="0" fillId="0" borderId="33" xfId="0" applyNumberFormat="1" applyBorder="1" applyAlignment="1" applyProtection="1">
      <alignment horizontal="right" vertical="center"/>
      <protection hidden="1"/>
    </xf>
    <xf numFmtId="166" fontId="1" fillId="0" borderId="0" xfId="1" applyNumberFormat="1" applyFill="1" applyBorder="1" applyAlignment="1" applyProtection="1">
      <alignment vertical="center"/>
      <protection hidden="1"/>
    </xf>
    <xf numFmtId="166" fontId="1" fillId="0" borderId="34" xfId="1" applyNumberFormat="1" applyFill="1" applyBorder="1" applyAlignment="1" applyProtection="1">
      <alignment vertical="center"/>
      <protection hidden="1"/>
    </xf>
    <xf numFmtId="166" fontId="0" fillId="0" borderId="35" xfId="0" applyNumberFormat="1" applyBorder="1" applyAlignment="1" applyProtection="1">
      <alignment horizontal="right" vertical="center"/>
      <protection hidden="1"/>
    </xf>
    <xf numFmtId="166" fontId="1" fillId="0" borderId="36" xfId="1" applyNumberFormat="1" applyFill="1" applyBorder="1" applyAlignment="1" applyProtection="1">
      <alignment vertical="center"/>
      <protection hidden="1"/>
    </xf>
    <xf numFmtId="166" fontId="1" fillId="0" borderId="37" xfId="1" applyNumberFormat="1" applyFill="1" applyBorder="1" applyAlignment="1" applyProtection="1">
      <alignment vertical="center"/>
      <protection hidden="1"/>
    </xf>
    <xf numFmtId="166" fontId="0" fillId="0" borderId="0" xfId="0" applyNumberFormat="1" applyBorder="1" applyAlignment="1" applyProtection="1">
      <alignment horizontal="right" wrapText="1"/>
      <protection hidden="1"/>
    </xf>
    <xf numFmtId="166" fontId="0" fillId="0" borderId="0" xfId="0" applyNumberFormat="1" applyFont="1" applyProtection="1">
      <protection hidden="1"/>
    </xf>
    <xf numFmtId="166" fontId="0" fillId="0" borderId="0" xfId="0" applyNumberFormat="1" applyBorder="1" applyAlignment="1" applyProtection="1">
      <alignment horizontal="right" vertical="center"/>
      <protection hidden="1"/>
    </xf>
    <xf numFmtId="166" fontId="1" fillId="0" borderId="0" xfId="1" applyNumberFormat="1" applyProtection="1">
      <protection hidden="1"/>
    </xf>
    <xf numFmtId="44" fontId="1" fillId="0" borderId="0" xfId="1" applyProtection="1">
      <protection hidden="1"/>
    </xf>
    <xf numFmtId="44" fontId="1" fillId="0" borderId="0" xfId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44" fontId="0" fillId="0" borderId="0" xfId="0" applyNumberFormat="1" applyFont="1" applyProtection="1">
      <protection hidden="1"/>
    </xf>
    <xf numFmtId="0" fontId="3" fillId="4" borderId="0" xfId="0" applyFont="1" applyFill="1" applyBorder="1" applyAlignment="1" applyProtection="1">
      <alignment horizontal="center" vertical="center"/>
    </xf>
    <xf numFmtId="165" fontId="3" fillId="4" borderId="0" xfId="1" applyNumberFormat="1" applyFont="1" applyFill="1" applyBorder="1" applyAlignment="1" applyProtection="1">
      <alignment horizontal="right" vertical="center"/>
    </xf>
    <xf numFmtId="165" fontId="1" fillId="6" borderId="3" xfId="1" applyNumberFormat="1" applyFill="1" applyBorder="1" applyAlignment="1" applyProtection="1">
      <alignment vertical="center"/>
    </xf>
    <xf numFmtId="165" fontId="1" fillId="6" borderId="4" xfId="1" applyNumberFormat="1" applyFill="1" applyBorder="1" applyAlignment="1" applyProtection="1">
      <alignment vertical="center"/>
    </xf>
    <xf numFmtId="165" fontId="1" fillId="6" borderId="1" xfId="1" applyNumberFormat="1" applyFill="1" applyBorder="1" applyAlignment="1" applyProtection="1">
      <alignment vertical="center"/>
    </xf>
    <xf numFmtId="165" fontId="1" fillId="6" borderId="6" xfId="1" applyNumberFormat="1" applyFill="1" applyBorder="1" applyAlignment="1" applyProtection="1">
      <alignment vertical="center"/>
    </xf>
    <xf numFmtId="165" fontId="1" fillId="6" borderId="8" xfId="1" applyNumberFormat="1" applyFill="1" applyBorder="1" applyAlignment="1" applyProtection="1">
      <alignment vertical="center"/>
    </xf>
    <xf numFmtId="165" fontId="1" fillId="6" borderId="9" xfId="1" applyNumberForma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6" fillId="5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1" fillId="0" borderId="0" xfId="0" applyFont="1" applyProtection="1"/>
    <xf numFmtId="0" fontId="0" fillId="0" borderId="0" xfId="0" quotePrefix="1" applyProtection="1"/>
    <xf numFmtId="0" fontId="21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7" fillId="0" borderId="0" xfId="3" applyFill="1" applyBorder="1" applyAlignment="1" applyProtection="1">
      <alignment horizontal="left" vertical="center"/>
    </xf>
    <xf numFmtId="0" fontId="9" fillId="6" borderId="47" xfId="3" applyFont="1" applyFill="1" applyBorder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0" borderId="4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center"/>
    </xf>
    <xf numFmtId="0" fontId="18" fillId="6" borderId="47" xfId="3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horizontal="right" vertical="center"/>
    </xf>
    <xf numFmtId="44" fontId="3" fillId="4" borderId="0" xfId="1" applyFont="1" applyFill="1" applyBorder="1" applyAlignment="1" applyProtection="1">
      <alignment horizontal="right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right" vertical="center"/>
    </xf>
    <xf numFmtId="0" fontId="0" fillId="6" borderId="57" xfId="0" applyFill="1" applyBorder="1" applyAlignment="1" applyProtection="1">
      <alignment horizontal="center" vertical="center"/>
    </xf>
    <xf numFmtId="165" fontId="0" fillId="6" borderId="58" xfId="0" applyNumberFormat="1" applyFill="1" applyBorder="1" applyAlignment="1" applyProtection="1">
      <alignment vertical="center"/>
    </xf>
    <xf numFmtId="165" fontId="0" fillId="6" borderId="59" xfId="0" applyNumberFormat="1" applyFill="1" applyBorder="1" applyAlignment="1" applyProtection="1">
      <alignment vertical="center"/>
    </xf>
    <xf numFmtId="0" fontId="0" fillId="6" borderId="54" xfId="0" applyFill="1" applyBorder="1" applyAlignment="1" applyProtection="1">
      <alignment horizontal="center" vertical="center"/>
    </xf>
    <xf numFmtId="165" fontId="0" fillId="6" borderId="39" xfId="0" applyNumberFormat="1" applyFill="1" applyBorder="1" applyAlignment="1" applyProtection="1">
      <alignment vertical="center"/>
    </xf>
    <xf numFmtId="165" fontId="0" fillId="6" borderId="55" xfId="0" applyNumberFormat="1" applyFill="1" applyBorder="1" applyAlignment="1" applyProtection="1">
      <alignment vertical="center"/>
    </xf>
    <xf numFmtId="0" fontId="0" fillId="6" borderId="41" xfId="0" applyFill="1" applyBorder="1" applyAlignment="1" applyProtection="1">
      <alignment horizontal="center" vertical="center"/>
    </xf>
    <xf numFmtId="165" fontId="0" fillId="6" borderId="42" xfId="0" applyNumberFormat="1" applyFill="1" applyBorder="1" applyAlignment="1" applyProtection="1">
      <alignment vertical="center"/>
    </xf>
    <xf numFmtId="165" fontId="0" fillId="6" borderId="43" xfId="0" applyNumberFormat="1" applyFill="1" applyBorder="1" applyAlignment="1" applyProtection="1">
      <alignment vertical="center"/>
    </xf>
    <xf numFmtId="0" fontId="20" fillId="11" borderId="0" xfId="0" applyFont="1" applyFill="1" applyAlignment="1" applyProtection="1">
      <alignment horizontal="right" vertical="center"/>
    </xf>
    <xf numFmtId="0" fontId="20" fillId="11" borderId="0" xfId="0" applyFont="1" applyFill="1" applyAlignment="1" applyProtection="1">
      <alignment horizontal="center" vertical="center"/>
    </xf>
    <xf numFmtId="165" fontId="20" fillId="11" borderId="0" xfId="0" applyNumberFormat="1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44" fontId="0" fillId="0" borderId="12" xfId="0" applyNumberFormat="1" applyBorder="1" applyAlignment="1" applyProtection="1">
      <alignment vertical="center"/>
    </xf>
    <xf numFmtId="44" fontId="0" fillId="0" borderId="13" xfId="0" applyNumberFormat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44" fontId="0" fillId="0" borderId="10" xfId="0" applyNumberFormat="1" applyBorder="1" applyAlignment="1" applyProtection="1">
      <alignment vertical="center"/>
    </xf>
    <xf numFmtId="44" fontId="0" fillId="0" borderId="15" xfId="0" applyNumberFormat="1" applyBorder="1" applyAlignment="1" applyProtection="1">
      <alignment vertical="center"/>
    </xf>
    <xf numFmtId="0" fontId="0" fillId="0" borderId="38" xfId="0" applyBorder="1" applyAlignment="1" applyProtection="1">
      <alignment horizontal="center" vertical="center"/>
    </xf>
    <xf numFmtId="44" fontId="0" fillId="0" borderId="39" xfId="0" applyNumberFormat="1" applyBorder="1" applyAlignment="1" applyProtection="1">
      <alignment vertical="center"/>
    </xf>
    <xf numFmtId="44" fontId="0" fillId="0" borderId="40" xfId="0" applyNumberFormat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44" fontId="0" fillId="0" borderId="17" xfId="0" applyNumberFormat="1" applyBorder="1" applyAlignment="1" applyProtection="1">
      <alignment vertical="center"/>
    </xf>
    <xf numFmtId="44" fontId="0" fillId="0" borderId="18" xfId="0" applyNumberForma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3" fillId="6" borderId="0" xfId="0" applyFont="1" applyFill="1" applyAlignment="1" applyProtection="1">
      <alignment horizontal="center" vertical="center"/>
    </xf>
    <xf numFmtId="44" fontId="3" fillId="6" borderId="0" xfId="0" applyNumberFormat="1" applyFont="1" applyFill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7" fillId="0" borderId="0" xfId="3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4" fillId="9" borderId="0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/>
      <protection hidden="1"/>
    </xf>
    <xf numFmtId="0" fontId="0" fillId="3" borderId="28" xfId="0" applyFont="1" applyFill="1" applyBorder="1" applyAlignment="1" applyProtection="1">
      <alignment horizontal="center"/>
      <protection hidden="1"/>
    </xf>
    <xf numFmtId="0" fontId="0" fillId="3" borderId="29" xfId="0" applyFont="1" applyFill="1" applyBorder="1" applyAlignment="1" applyProtection="1">
      <alignment horizontal="center"/>
      <protection hidden="1"/>
    </xf>
    <xf numFmtId="0" fontId="16" fillId="0" borderId="45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Texto explicativo" xfId="2" builtinId="53" customBuiltin="1"/>
  </cellStyles>
  <dxfs count="2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espaitic.upc.edu/ca/serveistic/convocatories/cofinancament-tic-2020/sol-licitud-de-cofinancament-tic-2020/view" TargetMode="External"/><Relationship Id="rId1" Type="http://schemas.openxmlformats.org/officeDocument/2006/relationships/hyperlink" Target="https://espaitic.upc.edu/ca/serveistic/convocatories/cofinancament-tic-2020/sol-licitud-de-cofinancament-tic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showGridLines="0" tabSelected="1" zoomScaleNormal="100" workbookViewId="0">
      <selection activeCell="C26" sqref="C26"/>
    </sheetView>
  </sheetViews>
  <sheetFormatPr baseColWidth="10" defaultColWidth="9.08984375" defaultRowHeight="12.5" x14ac:dyDescent="0.25"/>
  <cols>
    <col min="1" max="2" width="3.90625" style="114" customWidth="1"/>
    <col min="3" max="3" width="81.36328125" style="114" customWidth="1"/>
    <col min="4" max="4" width="5.54296875" style="114" customWidth="1"/>
    <col min="5" max="5" width="7.54296875" style="114" customWidth="1"/>
    <col min="6" max="16384" width="9.08984375" style="114"/>
  </cols>
  <sheetData>
    <row r="1" spans="2:5" ht="10.5" customHeight="1" x14ac:dyDescent="0.25"/>
    <row r="2" spans="2:5" s="115" customFormat="1" ht="18.75" customHeight="1" x14ac:dyDescent="0.25">
      <c r="C2" s="116" t="s">
        <v>214</v>
      </c>
      <c r="D2" s="116"/>
    </row>
    <row r="3" spans="2:5" ht="10.5" customHeight="1" x14ac:dyDescent="0.25"/>
    <row r="4" spans="2:5" s="115" customFormat="1" ht="20.25" customHeight="1" x14ac:dyDescent="0.25">
      <c r="B4" s="117" t="s">
        <v>178</v>
      </c>
      <c r="C4" s="118" t="s">
        <v>205</v>
      </c>
      <c r="D4" s="119"/>
    </row>
    <row r="5" spans="2:5" ht="29.25" customHeight="1" x14ac:dyDescent="0.25">
      <c r="C5" s="130"/>
      <c r="D5" s="120"/>
    </row>
    <row r="6" spans="2:5" ht="54" customHeight="1" x14ac:dyDescent="0.25">
      <c r="C6" s="121" t="s">
        <v>204</v>
      </c>
    </row>
    <row r="7" spans="2:5" x14ac:dyDescent="0.25">
      <c r="C7" s="122"/>
    </row>
    <row r="8" spans="2:5" x14ac:dyDescent="0.25">
      <c r="B8" s="123" t="s">
        <v>179</v>
      </c>
      <c r="C8" s="124" t="s">
        <v>216</v>
      </c>
      <c r="D8" s="125"/>
    </row>
    <row r="9" spans="2:5" x14ac:dyDescent="0.25">
      <c r="C9" s="122"/>
    </row>
    <row r="10" spans="2:5" x14ac:dyDescent="0.25">
      <c r="B10" s="123" t="s">
        <v>180</v>
      </c>
      <c r="C10" s="124" t="s">
        <v>261</v>
      </c>
      <c r="D10" s="125"/>
    </row>
    <row r="11" spans="2:5" x14ac:dyDescent="0.25">
      <c r="C11" s="122"/>
    </row>
    <row r="12" spans="2:5" x14ac:dyDescent="0.25">
      <c r="B12" s="123" t="s">
        <v>181</v>
      </c>
      <c r="C12" s="124" t="s">
        <v>215</v>
      </c>
      <c r="D12" s="125"/>
    </row>
    <row r="13" spans="2:5" x14ac:dyDescent="0.25">
      <c r="C13" s="122"/>
    </row>
    <row r="14" spans="2:5" x14ac:dyDescent="0.25">
      <c r="B14" s="123" t="s">
        <v>182</v>
      </c>
      <c r="C14" s="124" t="s">
        <v>206</v>
      </c>
      <c r="D14" s="126"/>
    </row>
    <row r="15" spans="2:5" x14ac:dyDescent="0.25">
      <c r="B15" s="123"/>
      <c r="C15" s="125"/>
      <c r="E15" s="115"/>
    </row>
    <row r="16" spans="2:5" ht="24" customHeight="1" x14ac:dyDescent="0.25">
      <c r="E16" s="127" t="s">
        <v>183</v>
      </c>
    </row>
    <row r="17" spans="5:5" s="129" customFormat="1" ht="15" customHeight="1" x14ac:dyDescent="0.25">
      <c r="E17" s="128" t="s">
        <v>185</v>
      </c>
    </row>
    <row r="18" spans="5:5" ht="15" customHeight="1" x14ac:dyDescent="0.25"/>
    <row r="19" spans="5:5" ht="15" customHeight="1" x14ac:dyDescent="0.25"/>
    <row r="20" spans="5:5" ht="15" customHeight="1" x14ac:dyDescent="0.25"/>
    <row r="21" spans="5:5" ht="15" customHeight="1" x14ac:dyDescent="0.25"/>
    <row r="22" spans="5:5" ht="15" customHeight="1" x14ac:dyDescent="0.25"/>
    <row r="23" spans="5:5" ht="15" customHeight="1" x14ac:dyDescent="0.25"/>
    <row r="24" spans="5:5" ht="15" customHeight="1" x14ac:dyDescent="0.25"/>
    <row r="25" spans="5:5" ht="15" customHeight="1" x14ac:dyDescent="0.25"/>
  </sheetData>
  <sheetProtection algorithmName="SHA-512" hashValue="pCFm90CRQ3rZW/CT5ixlXZ++b37jazBiYAQZ91uZKuBg2Pu0yrWLeWXZ1qaMeRtob6R4f0dNP+S9nTVXHiP7IA==" saltValue="MpQa8BOGbuWVEy4RIL/Stg==" spinCount="100000" sheet="1" objects="1" scenarios="1"/>
  <dataValidations count="1">
    <dataValidation type="list" allowBlank="1" showInputMessage="1" showErrorMessage="1" sqref="D5">
      <formula1>#REF!</formula1>
    </dataValidation>
  </dataValidations>
  <hyperlinks>
    <hyperlink ref="C8" location="' PC Aules i PAS'!A1" display="Especiqueu el detall de switchos"/>
    <hyperlink ref="C10" location="Portàtils!A1" display=" Portàtils pel PAS"/>
    <hyperlink ref="C12" location="'Monitors Aules i PAS'!A1" display="Especiqueu el detall de monitors per aules o PAS"/>
    <hyperlink ref="C14" location="Resum!A1" display="Copieu les dades del resum al formulari web"/>
    <hyperlink ref="E16" location="' PC Aules i PAS'!A1" display="è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Unitats!$E$3:$E$73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0"/>
  <sheetViews>
    <sheetView showGridLines="0" zoomScaleNormal="100" workbookViewId="0">
      <pane xSplit="3" ySplit="11" topLeftCell="D12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baseColWidth="10" defaultColWidth="9.08984375" defaultRowHeight="12.5" x14ac:dyDescent="0.25"/>
  <cols>
    <col min="1" max="1" width="1.36328125" style="115" customWidth="1"/>
    <col min="2" max="2" width="6.90625" style="115" customWidth="1"/>
    <col min="3" max="3" width="1" style="115" customWidth="1"/>
    <col min="4" max="4" width="10" style="131" customWidth="1"/>
    <col min="5" max="5" width="64.36328125" style="132" customWidth="1"/>
    <col min="6" max="6" width="13.08984375" style="133" customWidth="1"/>
    <col min="7" max="7" width="10" style="134" customWidth="1"/>
    <col min="8" max="8" width="10.453125" style="131" customWidth="1"/>
    <col min="9" max="9" width="10.6328125" style="131" customWidth="1"/>
    <col min="10" max="10" width="9.6328125" style="131" customWidth="1"/>
    <col min="11" max="11" width="10.36328125" style="131" customWidth="1"/>
    <col min="12" max="12" width="13.90625" style="131" customWidth="1"/>
    <col min="13" max="13" width="13.36328125" style="131" customWidth="1"/>
    <col min="14" max="14" width="13.6328125" style="131" customWidth="1"/>
    <col min="15" max="15" width="1.54296875" style="115" customWidth="1"/>
    <col min="16" max="16" width="6.90625" style="131" customWidth="1"/>
    <col min="17" max="17" width="1.54296875" style="115" customWidth="1"/>
    <col min="18" max="1014" width="11.54296875" style="115"/>
    <col min="1015" max="16384" width="9.08984375" style="115"/>
  </cols>
  <sheetData>
    <row r="1" spans="2:17" ht="3.75" customHeight="1" x14ac:dyDescent="0.25">
      <c r="D1" s="115"/>
      <c r="E1" s="115"/>
      <c r="F1" s="131"/>
      <c r="G1" s="132"/>
      <c r="H1" s="133"/>
      <c r="N1" s="115"/>
      <c r="P1" s="115"/>
    </row>
    <row r="2" spans="2:17" ht="3.75" customHeight="1" x14ac:dyDescent="0.25"/>
    <row r="3" spans="2:17" ht="24" customHeight="1" x14ac:dyDescent="0.25">
      <c r="D3" s="187" t="s">
        <v>22</v>
      </c>
      <c r="E3" s="187"/>
      <c r="F3" s="187"/>
      <c r="G3" s="187"/>
      <c r="H3" s="187"/>
      <c r="I3" s="187"/>
      <c r="J3" s="186" t="s">
        <v>214</v>
      </c>
      <c r="K3" s="186"/>
      <c r="L3" s="186"/>
      <c r="M3" s="186"/>
      <c r="N3" s="186"/>
      <c r="O3" s="135"/>
      <c r="P3" s="115"/>
      <c r="Q3" s="135"/>
    </row>
    <row r="4" spans="2:17" ht="3.75" customHeight="1" x14ac:dyDescent="0.25">
      <c r="D4" s="115"/>
      <c r="E4" s="115"/>
      <c r="F4" s="131"/>
      <c r="G4" s="132"/>
      <c r="H4" s="133"/>
      <c r="N4" s="115"/>
      <c r="O4" s="135"/>
      <c r="P4" s="115"/>
      <c r="Q4" s="135"/>
    </row>
    <row r="5" spans="2:17" s="131" customFormat="1" ht="31.5" customHeight="1" x14ac:dyDescent="0.25">
      <c r="B5" s="127" t="s">
        <v>186</v>
      </c>
      <c r="D5" s="188" t="str">
        <f>IF(Unitat!C5="","Especifiqueu la unitat a la pestanya d'unitats",Unitat!C5)</f>
        <v>Especifiqueu la unitat a la pestanya d'unitats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15"/>
      <c r="P5" s="136" t="s">
        <v>183</v>
      </c>
      <c r="Q5" s="115"/>
    </row>
    <row r="6" spans="2:17" s="131" customFormat="1" ht="15.75" customHeight="1" x14ac:dyDescent="0.25">
      <c r="B6" s="128" t="s">
        <v>39</v>
      </c>
      <c r="D6" s="137" t="s">
        <v>1</v>
      </c>
      <c r="E6" s="193" t="s">
        <v>187</v>
      </c>
      <c r="F6" s="193"/>
      <c r="G6" s="194" t="s">
        <v>188</v>
      </c>
      <c r="H6" s="194"/>
      <c r="I6" s="194"/>
      <c r="J6" s="194"/>
      <c r="K6" s="138"/>
      <c r="L6" s="138"/>
      <c r="M6" s="138"/>
      <c r="N6" s="138"/>
      <c r="O6" s="115"/>
      <c r="P6" s="128" t="s">
        <v>189</v>
      </c>
      <c r="Q6" s="115"/>
    </row>
    <row r="7" spans="2:17" s="133" customFormat="1" ht="18" customHeight="1" x14ac:dyDescent="0.3">
      <c r="D7" s="192" t="s">
        <v>184</v>
      </c>
      <c r="E7" s="139" t="s">
        <v>11</v>
      </c>
      <c r="F7" s="139" t="s">
        <v>24</v>
      </c>
      <c r="G7" s="190" t="s">
        <v>13</v>
      </c>
      <c r="H7" s="191" t="s">
        <v>25</v>
      </c>
      <c r="I7" s="140" t="s">
        <v>14</v>
      </c>
      <c r="J7" s="191" t="s">
        <v>16</v>
      </c>
      <c r="K7" s="191" t="s">
        <v>5</v>
      </c>
      <c r="L7" s="190" t="s">
        <v>6</v>
      </c>
      <c r="M7" s="191" t="s">
        <v>2</v>
      </c>
      <c r="N7" s="190" t="s">
        <v>7</v>
      </c>
      <c r="O7" s="115"/>
      <c r="P7" s="141"/>
      <c r="Q7" s="115"/>
    </row>
    <row r="8" spans="2:17" s="142" customFormat="1" ht="22.5" customHeight="1" x14ac:dyDescent="0.25">
      <c r="D8" s="192"/>
      <c r="E8" s="143" t="s">
        <v>10</v>
      </c>
      <c r="F8" s="143" t="s">
        <v>194</v>
      </c>
      <c r="G8" s="190"/>
      <c r="H8" s="191"/>
      <c r="I8" s="144" t="s">
        <v>15</v>
      </c>
      <c r="J8" s="191"/>
      <c r="K8" s="191"/>
      <c r="L8" s="190"/>
      <c r="M8" s="191"/>
      <c r="N8" s="190"/>
      <c r="O8" s="115"/>
      <c r="P8" s="141"/>
      <c r="Q8" s="115"/>
    </row>
    <row r="9" spans="2:17" ht="4.5" customHeight="1" x14ac:dyDescent="0.25">
      <c r="P9" s="141"/>
    </row>
    <row r="10" spans="2:17" s="145" customFormat="1" ht="19.5" customHeight="1" x14ac:dyDescent="0.25">
      <c r="D10" s="189"/>
      <c r="E10" s="189"/>
      <c r="F10" s="189"/>
      <c r="G10" s="189"/>
      <c r="H10" s="146"/>
      <c r="I10" s="146"/>
      <c r="K10" s="91">
        <f>SUM(K13:K100)</f>
        <v>0</v>
      </c>
      <c r="L10" s="92">
        <f>SUM(L13:L100)</f>
        <v>0</v>
      </c>
      <c r="M10" s="92">
        <f>SUM(M13:M100)</f>
        <v>0</v>
      </c>
      <c r="N10" s="92">
        <f>SUM(N13:N100)</f>
        <v>0</v>
      </c>
      <c r="O10" s="115"/>
      <c r="P10" s="141"/>
      <c r="Q10" s="115"/>
    </row>
    <row r="11" spans="2:17" s="145" customFormat="1" ht="3.75" customHeight="1" x14ac:dyDescent="0.25">
      <c r="D11" s="146"/>
      <c r="E11" s="146"/>
      <c r="F11" s="146"/>
      <c r="G11" s="147"/>
      <c r="H11" s="146"/>
      <c r="I11" s="146"/>
      <c r="J11" s="146"/>
      <c r="K11" s="148"/>
      <c r="L11" s="149"/>
      <c r="M11" s="149"/>
      <c r="N11" s="149"/>
      <c r="O11" s="115"/>
      <c r="P11" s="141"/>
      <c r="Q11" s="115"/>
    </row>
    <row r="12" spans="2:17" ht="4.5" customHeight="1" thickBot="1" x14ac:dyDescent="0.3">
      <c r="P12" s="141"/>
    </row>
    <row r="13" spans="2:17" x14ac:dyDescent="0.25">
      <c r="D13" s="99"/>
      <c r="E13" s="100"/>
      <c r="F13" s="101"/>
      <c r="G13" s="102"/>
      <c r="H13" s="103"/>
      <c r="I13" s="103"/>
      <c r="J13" s="103"/>
      <c r="K13" s="101"/>
      <c r="L13" s="93" t="str">
        <f>IF(AND(G13&lt;&gt;"",K13&gt;0),K13*VLOOKUP(CONCATENATE(G13,I13,H13),Llistes!$D$45:$J$108,5,FALSE),"")</f>
        <v/>
      </c>
      <c r="M13" s="93" t="str">
        <f>IF(AND(G13&lt;&gt;"",K13&gt;0),K13*VLOOKUP(CONCATENATE(G13,I13,H13),Llistes!$D$45:$J$108,6,FALSE),"")</f>
        <v/>
      </c>
      <c r="N13" s="94" t="str">
        <f>IF(AND(G13&lt;&gt;"",K13&gt;0),K13*VLOOKUP(CONCATENATE(G13,I13,H13),Llistes!$D$45:$J$108,7,FALSE),"")</f>
        <v/>
      </c>
      <c r="P13" s="141"/>
    </row>
    <row r="14" spans="2:17" x14ac:dyDescent="0.25">
      <c r="D14" s="104"/>
      <c r="E14" s="105"/>
      <c r="F14" s="106"/>
      <c r="G14" s="107"/>
      <c r="H14" s="108"/>
      <c r="I14" s="108"/>
      <c r="J14" s="108"/>
      <c r="K14" s="106"/>
      <c r="L14" s="95" t="str">
        <f>IF(AND(G14&lt;&gt;"",K14&gt;0),K14*VLOOKUP(CONCATENATE(G14,I14,H14),Llistes!$D$45:$J$108,5,FALSE),"")</f>
        <v/>
      </c>
      <c r="M14" s="95" t="str">
        <f>IF(AND(G14&lt;&gt;"",K14&gt;0),K14*VLOOKUP(CONCATENATE(G14,I14,H14),Llistes!$D$45:$J$108,6,FALSE),"")</f>
        <v/>
      </c>
      <c r="N14" s="96" t="str">
        <f>IF(AND(G14&lt;&gt;"",K14&gt;0),K14*VLOOKUP(CONCATENATE(G14,I14,H14),Llistes!$D$45:$J$108,7,FALSE),"")</f>
        <v/>
      </c>
      <c r="P14" s="141"/>
    </row>
    <row r="15" spans="2:17" x14ac:dyDescent="0.25">
      <c r="D15" s="104"/>
      <c r="E15" s="105"/>
      <c r="F15" s="106"/>
      <c r="G15" s="107"/>
      <c r="H15" s="108"/>
      <c r="I15" s="108"/>
      <c r="J15" s="108"/>
      <c r="K15" s="106"/>
      <c r="L15" s="95" t="str">
        <f>IF(AND(G15&lt;&gt;"",K15&gt;0),K15*VLOOKUP(CONCATENATE(G15,I15,H15),Llistes!$D$45:$J$108,5,FALSE),"")</f>
        <v/>
      </c>
      <c r="M15" s="95" t="str">
        <f>IF(AND(G15&lt;&gt;"",K15&gt;0),K15*VLOOKUP(CONCATENATE(G15,I15,H15),Llistes!$D$45:$J$108,6,FALSE),"")</f>
        <v/>
      </c>
      <c r="N15" s="96" t="str">
        <f>IF(AND(G15&lt;&gt;"",K15&gt;0),K15*VLOOKUP(CONCATENATE(G15,I15,H15),Llistes!$D$45:$J$108,7,FALSE),"")</f>
        <v/>
      </c>
      <c r="P15" s="141"/>
    </row>
    <row r="16" spans="2:17" x14ac:dyDescent="0.25">
      <c r="D16" s="104"/>
      <c r="E16" s="105"/>
      <c r="F16" s="106"/>
      <c r="G16" s="107"/>
      <c r="H16" s="108"/>
      <c r="I16" s="108"/>
      <c r="J16" s="108"/>
      <c r="K16" s="106"/>
      <c r="L16" s="95" t="str">
        <f>IF(AND(G16&lt;&gt;"",K16&gt;0),K16*VLOOKUP(CONCATENATE(G16,I16,H16),Llistes!$D$45:$J$108,5,FALSE),"")</f>
        <v/>
      </c>
      <c r="M16" s="95" t="str">
        <f>IF(AND(G16&lt;&gt;"",K16&gt;0),K16*VLOOKUP(CONCATENATE(G16,I16,H16),Llistes!$D$45:$J$108,6,FALSE),"")</f>
        <v/>
      </c>
      <c r="N16" s="96" t="str">
        <f>IF(AND(G16&lt;&gt;"",K16&gt;0),K16*VLOOKUP(CONCATENATE(G16,I16,H16),Llistes!$D$45:$J$108,7,FALSE),"")</f>
        <v/>
      </c>
      <c r="P16" s="141"/>
    </row>
    <row r="17" spans="4:16" x14ac:dyDescent="0.25">
      <c r="D17" s="104"/>
      <c r="E17" s="105"/>
      <c r="F17" s="106"/>
      <c r="G17" s="107"/>
      <c r="H17" s="108"/>
      <c r="I17" s="108"/>
      <c r="J17" s="108"/>
      <c r="K17" s="106"/>
      <c r="L17" s="95" t="str">
        <f>IF(AND(G17&lt;&gt;"",K17&gt;0),K17*VLOOKUP(CONCATENATE(G17,I17,H17),Llistes!$D$45:$J$108,5,FALSE),"")</f>
        <v/>
      </c>
      <c r="M17" s="95" t="str">
        <f>IF(AND(G17&lt;&gt;"",K17&gt;0),K17*VLOOKUP(CONCATENATE(G17,I17,H17),Llistes!$D$45:$J$108,6,FALSE),"")</f>
        <v/>
      </c>
      <c r="N17" s="96" t="str">
        <f>IF(AND(G17&lt;&gt;"",K17&gt;0),K17*VLOOKUP(CONCATENATE(G17,I17,H17),Llistes!$D$45:$J$108,7,FALSE),"")</f>
        <v/>
      </c>
      <c r="P17" s="141"/>
    </row>
    <row r="18" spans="4:16" x14ac:dyDescent="0.25">
      <c r="D18" s="104"/>
      <c r="E18" s="105"/>
      <c r="F18" s="106"/>
      <c r="G18" s="107"/>
      <c r="H18" s="108"/>
      <c r="I18" s="108"/>
      <c r="J18" s="108"/>
      <c r="K18" s="106"/>
      <c r="L18" s="95" t="str">
        <f>IF(AND(G18&lt;&gt;"",K18&gt;0),K18*VLOOKUP(CONCATENATE(G18,I18,H18),Llistes!$D$45:$J$108,5,FALSE),"")</f>
        <v/>
      </c>
      <c r="M18" s="95" t="str">
        <f>IF(AND(G18&lt;&gt;"",K18&gt;0),K18*VLOOKUP(CONCATENATE(G18,I18,H18),Llistes!$D$45:$J$108,6,FALSE),"")</f>
        <v/>
      </c>
      <c r="N18" s="96" t="str">
        <f>IF(AND(G18&lt;&gt;"",K18&gt;0),K18*VLOOKUP(CONCATENATE(G18,I18,H18),Llistes!$D$45:$J$108,7,FALSE),"")</f>
        <v/>
      </c>
      <c r="P18" s="141"/>
    </row>
    <row r="19" spans="4:16" x14ac:dyDescent="0.25">
      <c r="D19" s="104"/>
      <c r="E19" s="105"/>
      <c r="F19" s="106"/>
      <c r="G19" s="107"/>
      <c r="H19" s="108"/>
      <c r="I19" s="108"/>
      <c r="J19" s="108"/>
      <c r="K19" s="106"/>
      <c r="L19" s="95" t="str">
        <f>IF(AND(G19&lt;&gt;"",K19&gt;0),K19*VLOOKUP(CONCATENATE(G19,I19,H19),Llistes!$D$45:$J$108,5,FALSE),"")</f>
        <v/>
      </c>
      <c r="M19" s="95" t="str">
        <f>IF(AND(G19&lt;&gt;"",K19&gt;0),K19*VLOOKUP(CONCATENATE(G19,I19,H19),Llistes!$D$45:$J$108,6,FALSE),"")</f>
        <v/>
      </c>
      <c r="N19" s="96" t="str">
        <f>IF(AND(G19&lt;&gt;"",K19&gt;0),K19*VLOOKUP(CONCATENATE(G19,I19,H19),Llistes!$D$45:$J$108,7,FALSE),"")</f>
        <v/>
      </c>
      <c r="P19" s="141"/>
    </row>
    <row r="20" spans="4:16" x14ac:dyDescent="0.25">
      <c r="D20" s="104"/>
      <c r="E20" s="105"/>
      <c r="F20" s="106"/>
      <c r="G20" s="107"/>
      <c r="H20" s="108"/>
      <c r="I20" s="108"/>
      <c r="J20" s="108"/>
      <c r="K20" s="106"/>
      <c r="L20" s="95" t="str">
        <f>IF(AND(G20&lt;&gt;"",K20&gt;0),K20*VLOOKUP(CONCATENATE(G20,I20,H20),Llistes!$D$45:$J$108,5,FALSE),"")</f>
        <v/>
      </c>
      <c r="M20" s="95" t="str">
        <f>IF(AND(G20&lt;&gt;"",K20&gt;0),K20*VLOOKUP(CONCATENATE(G20,I20,H20),Llistes!$D$45:$J$108,6,FALSE),"")</f>
        <v/>
      </c>
      <c r="N20" s="96" t="str">
        <f>IF(AND(G20&lt;&gt;"",K20&gt;0),K20*VLOOKUP(CONCATENATE(G20,I20,H20),Llistes!$D$45:$J$108,7,FALSE),"")</f>
        <v/>
      </c>
      <c r="P20" s="141"/>
    </row>
    <row r="21" spans="4:16" x14ac:dyDescent="0.25">
      <c r="D21" s="104"/>
      <c r="E21" s="105"/>
      <c r="F21" s="106"/>
      <c r="G21" s="107"/>
      <c r="H21" s="108"/>
      <c r="I21" s="108"/>
      <c r="J21" s="108"/>
      <c r="K21" s="106"/>
      <c r="L21" s="95" t="str">
        <f>IF(AND(G21&lt;&gt;"",K21&gt;0),K21*VLOOKUP(CONCATENATE(G21,I21,H21),Llistes!$D$45:$J$108,5,FALSE),"")</f>
        <v/>
      </c>
      <c r="M21" s="95" t="str">
        <f>IF(AND(G21&lt;&gt;"",K21&gt;0),K21*VLOOKUP(CONCATENATE(G21,I21,H21),Llistes!$D$45:$J$108,6,FALSE),"")</f>
        <v/>
      </c>
      <c r="N21" s="96" t="str">
        <f>IF(AND(G21&lt;&gt;"",K21&gt;0),K21*VLOOKUP(CONCATENATE(G21,I21,H21),Llistes!$D$45:$J$108,7,FALSE),"")</f>
        <v/>
      </c>
      <c r="P21" s="141"/>
    </row>
    <row r="22" spans="4:16" x14ac:dyDescent="0.25">
      <c r="D22" s="104"/>
      <c r="E22" s="105"/>
      <c r="F22" s="106"/>
      <c r="G22" s="107"/>
      <c r="H22" s="108"/>
      <c r="I22" s="108"/>
      <c r="J22" s="108"/>
      <c r="K22" s="106"/>
      <c r="L22" s="95" t="str">
        <f>IF(AND(G22&lt;&gt;"",K22&gt;0),K22*VLOOKUP(CONCATENATE(G22,I22,H22),Llistes!$D$45:$J$108,5,FALSE),"")</f>
        <v/>
      </c>
      <c r="M22" s="95" t="str">
        <f>IF(AND(G22&lt;&gt;"",K22&gt;0),K22*VLOOKUP(CONCATENATE(G22,I22,H22),Llistes!$D$45:$J$108,6,FALSE),"")</f>
        <v/>
      </c>
      <c r="N22" s="96" t="str">
        <f>IF(AND(G22&lt;&gt;"",K22&gt;0),K22*VLOOKUP(CONCATENATE(G22,I22,H22),Llistes!$D$45:$J$108,7,FALSE),"")</f>
        <v/>
      </c>
      <c r="P22" s="141"/>
    </row>
    <row r="23" spans="4:16" x14ac:dyDescent="0.25">
      <c r="D23" s="104"/>
      <c r="E23" s="105"/>
      <c r="F23" s="106"/>
      <c r="G23" s="107"/>
      <c r="H23" s="108"/>
      <c r="I23" s="108"/>
      <c r="J23" s="108"/>
      <c r="K23" s="106"/>
      <c r="L23" s="95" t="str">
        <f>IF(AND(G23&lt;&gt;"",K23&gt;0),K23*VLOOKUP(CONCATENATE(G23,I23,H23),Llistes!$D$45:$J$108,5,FALSE),"")</f>
        <v/>
      </c>
      <c r="M23" s="95" t="str">
        <f>IF(AND(G23&lt;&gt;"",K23&gt;0),K23*VLOOKUP(CONCATENATE(G23,I23,H23),Llistes!$D$45:$J$108,6,FALSE),"")</f>
        <v/>
      </c>
      <c r="N23" s="96" t="str">
        <f>IF(AND(G23&lt;&gt;"",K23&gt;0),K23*VLOOKUP(CONCATENATE(G23,I23,H23),Llistes!$D$45:$J$108,7,FALSE),"")</f>
        <v/>
      </c>
      <c r="P23" s="141"/>
    </row>
    <row r="24" spans="4:16" x14ac:dyDescent="0.25">
      <c r="D24" s="104"/>
      <c r="E24" s="105"/>
      <c r="F24" s="106"/>
      <c r="G24" s="107"/>
      <c r="H24" s="108"/>
      <c r="I24" s="108"/>
      <c r="J24" s="108"/>
      <c r="K24" s="106"/>
      <c r="L24" s="95" t="str">
        <f>IF(AND(G24&lt;&gt;"",K24&gt;0),K24*VLOOKUP(CONCATENATE(G24,I24,H24),Llistes!$D$45:$J$108,5,FALSE),"")</f>
        <v/>
      </c>
      <c r="M24" s="95" t="str">
        <f>IF(AND(G24&lt;&gt;"",K24&gt;0),K24*VLOOKUP(CONCATENATE(G24,I24,H24),Llistes!$D$45:$J$108,6,FALSE),"")</f>
        <v/>
      </c>
      <c r="N24" s="96" t="str">
        <f>IF(AND(G24&lt;&gt;"",K24&gt;0),K24*VLOOKUP(CONCATENATE(G24,I24,H24),Llistes!$D$45:$J$108,7,FALSE),"")</f>
        <v/>
      </c>
      <c r="P24" s="141"/>
    </row>
    <row r="25" spans="4:16" x14ac:dyDescent="0.25">
      <c r="D25" s="104"/>
      <c r="E25" s="105"/>
      <c r="F25" s="106"/>
      <c r="G25" s="107"/>
      <c r="H25" s="108"/>
      <c r="I25" s="108"/>
      <c r="J25" s="108"/>
      <c r="K25" s="106"/>
      <c r="L25" s="95" t="str">
        <f>IF(AND(G25&lt;&gt;"",K25&gt;0),K25*VLOOKUP(CONCATENATE(G25,I25,H25),Llistes!$D$45:$J$108,5,FALSE),"")</f>
        <v/>
      </c>
      <c r="M25" s="95" t="str">
        <f>IF(AND(G25&lt;&gt;"",K25&gt;0),K25*VLOOKUP(CONCATENATE(G25,I25,H25),Llistes!$D$45:$J$108,6,FALSE),"")</f>
        <v/>
      </c>
      <c r="N25" s="96" t="str">
        <f>IF(AND(G25&lt;&gt;"",K25&gt;0),K25*VLOOKUP(CONCATENATE(G25,I25,H25),Llistes!$D$45:$J$108,7,FALSE),"")</f>
        <v/>
      </c>
      <c r="P25" s="141"/>
    </row>
    <row r="26" spans="4:16" x14ac:dyDescent="0.25">
      <c r="D26" s="104"/>
      <c r="E26" s="105"/>
      <c r="F26" s="106"/>
      <c r="G26" s="107"/>
      <c r="H26" s="108"/>
      <c r="I26" s="108"/>
      <c r="J26" s="108"/>
      <c r="K26" s="106"/>
      <c r="L26" s="95" t="str">
        <f>IF(AND(G26&lt;&gt;"",K26&gt;0),K26*VLOOKUP(CONCATENATE(G26,I26,H26),Llistes!$D$45:$J$108,5,FALSE),"")</f>
        <v/>
      </c>
      <c r="M26" s="95" t="str">
        <f>IF(AND(G26&lt;&gt;"",K26&gt;0),K26*VLOOKUP(CONCATENATE(G26,I26,H26),Llistes!$D$45:$J$108,6,FALSE),"")</f>
        <v/>
      </c>
      <c r="N26" s="96" t="str">
        <f>IF(AND(G26&lt;&gt;"",K26&gt;0),K26*VLOOKUP(CONCATENATE(G26,I26,H26),Llistes!$D$45:$J$108,7,FALSE),"")</f>
        <v/>
      </c>
      <c r="P26" s="141"/>
    </row>
    <row r="27" spans="4:16" x14ac:dyDescent="0.25">
      <c r="D27" s="104"/>
      <c r="E27" s="105"/>
      <c r="F27" s="106"/>
      <c r="G27" s="107"/>
      <c r="H27" s="108"/>
      <c r="I27" s="108"/>
      <c r="J27" s="108"/>
      <c r="K27" s="106"/>
      <c r="L27" s="95" t="str">
        <f>IF(AND(G27&lt;&gt;"",K27&gt;0),K27*VLOOKUP(CONCATENATE(G27,I27,H27),Llistes!$D$45:$J$108,5,FALSE),"")</f>
        <v/>
      </c>
      <c r="M27" s="95" t="str">
        <f>IF(AND(G27&lt;&gt;"",K27&gt;0),K27*VLOOKUP(CONCATENATE(G27,I27,H27),Llistes!$D$45:$J$108,6,FALSE),"")</f>
        <v/>
      </c>
      <c r="N27" s="96" t="str">
        <f>IF(AND(G27&lt;&gt;"",K27&gt;0),K27*VLOOKUP(CONCATENATE(G27,I27,H27),Llistes!$D$45:$J$108,7,FALSE),"")</f>
        <v/>
      </c>
      <c r="P27" s="141"/>
    </row>
    <row r="28" spans="4:16" x14ac:dyDescent="0.25">
      <c r="D28" s="104"/>
      <c r="E28" s="105"/>
      <c r="F28" s="106"/>
      <c r="G28" s="107"/>
      <c r="H28" s="108"/>
      <c r="I28" s="108"/>
      <c r="J28" s="108"/>
      <c r="K28" s="106"/>
      <c r="L28" s="95" t="str">
        <f>IF(AND(G28&lt;&gt;"",K28&gt;0),K28*VLOOKUP(CONCATENATE(G28,I28,H28),Llistes!$D$45:$J$108,5,FALSE),"")</f>
        <v/>
      </c>
      <c r="M28" s="95" t="str">
        <f>IF(AND(G28&lt;&gt;"",K28&gt;0),K28*VLOOKUP(CONCATENATE(G28,I28,H28),Llistes!$D$45:$J$108,6,FALSE),"")</f>
        <v/>
      </c>
      <c r="N28" s="96" t="str">
        <f>IF(AND(G28&lt;&gt;"",K28&gt;0),K28*VLOOKUP(CONCATENATE(G28,I28,H28),Llistes!$D$45:$J$108,7,FALSE),"")</f>
        <v/>
      </c>
      <c r="P28" s="141"/>
    </row>
    <row r="29" spans="4:16" x14ac:dyDescent="0.25">
      <c r="D29" s="104"/>
      <c r="E29" s="105"/>
      <c r="F29" s="106"/>
      <c r="G29" s="107"/>
      <c r="H29" s="108"/>
      <c r="I29" s="108"/>
      <c r="J29" s="108"/>
      <c r="K29" s="106"/>
      <c r="L29" s="95" t="str">
        <f>IF(AND(G29&lt;&gt;"",K29&gt;0),K29*VLOOKUP(CONCATENATE(G29,I29,H29),Llistes!$D$45:$J$108,5,FALSE),"")</f>
        <v/>
      </c>
      <c r="M29" s="95" t="str">
        <f>IF(AND(G29&lt;&gt;"",K29&gt;0),K29*VLOOKUP(CONCATENATE(G29,I29,H29),Llistes!$D$45:$J$108,6,FALSE),"")</f>
        <v/>
      </c>
      <c r="N29" s="96" t="str">
        <f>IF(AND(G29&lt;&gt;"",K29&gt;0),K29*VLOOKUP(CONCATENATE(G29,I29,H29),Llistes!$D$45:$J$108,7,FALSE),"")</f>
        <v/>
      </c>
      <c r="P29" s="141"/>
    </row>
    <row r="30" spans="4:16" x14ac:dyDescent="0.25">
      <c r="D30" s="104"/>
      <c r="E30" s="105"/>
      <c r="F30" s="106"/>
      <c r="G30" s="107"/>
      <c r="H30" s="108"/>
      <c r="I30" s="108"/>
      <c r="J30" s="108"/>
      <c r="K30" s="106"/>
      <c r="L30" s="95" t="str">
        <f>IF(AND(G30&lt;&gt;"",K30&gt;0),K30*VLOOKUP(CONCATENATE(G30,I30,H30),Llistes!$D$45:$J$108,5,FALSE),"")</f>
        <v/>
      </c>
      <c r="M30" s="95" t="str">
        <f>IF(AND(G30&lt;&gt;"",K30&gt;0),K30*VLOOKUP(CONCATENATE(G30,I30,H30),Llistes!$D$45:$J$108,6,FALSE),"")</f>
        <v/>
      </c>
      <c r="N30" s="96" t="str">
        <f>IF(AND(G30&lt;&gt;"",K30&gt;0),K30*VLOOKUP(CONCATENATE(G30,I30,H30),Llistes!$D$45:$J$108,7,FALSE),"")</f>
        <v/>
      </c>
      <c r="P30" s="141"/>
    </row>
    <row r="31" spans="4:16" x14ac:dyDescent="0.25">
      <c r="D31" s="104"/>
      <c r="E31" s="105"/>
      <c r="F31" s="106"/>
      <c r="G31" s="107"/>
      <c r="H31" s="108"/>
      <c r="I31" s="108"/>
      <c r="J31" s="108"/>
      <c r="K31" s="106"/>
      <c r="L31" s="95" t="str">
        <f>IF(AND(G31&lt;&gt;"",K31&gt;0),K31*VLOOKUP(CONCATENATE(G31,I31,H31),Llistes!$D$45:$J$108,5,FALSE),"")</f>
        <v/>
      </c>
      <c r="M31" s="95" t="str">
        <f>IF(AND(G31&lt;&gt;"",K31&gt;0),K31*VLOOKUP(CONCATENATE(G31,I31,H31),Llistes!$D$45:$J$108,6,FALSE),"")</f>
        <v/>
      </c>
      <c r="N31" s="96" t="str">
        <f>IF(AND(G31&lt;&gt;"",K31&gt;0),K31*VLOOKUP(CONCATENATE(G31,I31,H31),Llistes!$D$45:$J$108,7,FALSE),"")</f>
        <v/>
      </c>
      <c r="P31" s="141"/>
    </row>
    <row r="32" spans="4:16" x14ac:dyDescent="0.25">
      <c r="D32" s="104"/>
      <c r="E32" s="105"/>
      <c r="F32" s="106"/>
      <c r="G32" s="107"/>
      <c r="H32" s="108"/>
      <c r="I32" s="108"/>
      <c r="J32" s="108"/>
      <c r="K32" s="106"/>
      <c r="L32" s="95" t="str">
        <f>IF(AND(G32&lt;&gt;"",K32&gt;0),K32*VLOOKUP(CONCATENATE(G32,I32,H32),Llistes!$D$45:$J$108,5,FALSE),"")</f>
        <v/>
      </c>
      <c r="M32" s="95" t="str">
        <f>IF(AND(G32&lt;&gt;"",K32&gt;0),K32*VLOOKUP(CONCATENATE(G32,I32,H32),Llistes!$D$45:$J$108,6,FALSE),"")</f>
        <v/>
      </c>
      <c r="N32" s="96" t="str">
        <f>IF(AND(G32&lt;&gt;"",K32&gt;0),K32*VLOOKUP(CONCATENATE(G32,I32,H32),Llistes!$D$45:$J$108,7,FALSE),"")</f>
        <v/>
      </c>
      <c r="P32" s="141"/>
    </row>
    <row r="33" spans="4:16" x14ac:dyDescent="0.25">
      <c r="D33" s="104"/>
      <c r="E33" s="105"/>
      <c r="F33" s="106"/>
      <c r="G33" s="107"/>
      <c r="H33" s="108"/>
      <c r="I33" s="108"/>
      <c r="J33" s="108"/>
      <c r="K33" s="106"/>
      <c r="L33" s="95" t="str">
        <f>IF(AND(G33&lt;&gt;"",K33&gt;0),K33*VLOOKUP(CONCATENATE(G33,I33,H33),Llistes!$D$45:$J$108,5,FALSE),"")</f>
        <v/>
      </c>
      <c r="M33" s="95" t="str">
        <f>IF(AND(G33&lt;&gt;"",K33&gt;0),K33*VLOOKUP(CONCATENATE(G33,I33,H33),Llistes!$D$45:$J$108,6,FALSE),"")</f>
        <v/>
      </c>
      <c r="N33" s="96" t="str">
        <f>IF(AND(G33&lt;&gt;"",K33&gt;0),K33*VLOOKUP(CONCATENATE(G33,I33,H33),Llistes!$D$45:$J$108,7,FALSE),"")</f>
        <v/>
      </c>
      <c r="P33" s="141"/>
    </row>
    <row r="34" spans="4:16" x14ac:dyDescent="0.25">
      <c r="D34" s="104"/>
      <c r="E34" s="105"/>
      <c r="F34" s="106"/>
      <c r="G34" s="107"/>
      <c r="H34" s="108"/>
      <c r="I34" s="108"/>
      <c r="J34" s="108"/>
      <c r="K34" s="106"/>
      <c r="L34" s="95" t="str">
        <f>IF(AND(G34&lt;&gt;"",K34&gt;0),K34*VLOOKUP(CONCATENATE(G34,I34,H34),Llistes!$D$45:$J$108,5,FALSE),"")</f>
        <v/>
      </c>
      <c r="M34" s="95" t="str">
        <f>IF(AND(G34&lt;&gt;"",K34&gt;0),K34*VLOOKUP(CONCATENATE(G34,I34,H34),Llistes!$D$45:$J$108,6,FALSE),"")</f>
        <v/>
      </c>
      <c r="N34" s="96" t="str">
        <f>IF(AND(G34&lt;&gt;"",K34&gt;0),K34*VLOOKUP(CONCATENATE(G34,I34,H34),Llistes!$D$45:$J$108,7,FALSE),"")</f>
        <v/>
      </c>
      <c r="P34" s="141"/>
    </row>
    <row r="35" spans="4:16" x14ac:dyDescent="0.25">
      <c r="D35" s="104"/>
      <c r="E35" s="105"/>
      <c r="F35" s="106"/>
      <c r="G35" s="107"/>
      <c r="H35" s="108"/>
      <c r="I35" s="108"/>
      <c r="J35" s="108"/>
      <c r="K35" s="106"/>
      <c r="L35" s="95" t="str">
        <f>IF(AND(G35&lt;&gt;"",K35&gt;0),K35*VLOOKUP(CONCATENATE(G35,I35,H35),Llistes!$D$45:$J$108,5,FALSE),"")</f>
        <v/>
      </c>
      <c r="M35" s="95" t="str">
        <f>IF(AND(G35&lt;&gt;"",K35&gt;0),K35*VLOOKUP(CONCATENATE(G35,I35,H35),Llistes!$D$45:$J$108,6,FALSE),"")</f>
        <v/>
      </c>
      <c r="N35" s="96" t="str">
        <f>IF(AND(G35&lt;&gt;"",K35&gt;0),K35*VLOOKUP(CONCATENATE(G35,I35,H35),Llistes!$D$45:$J$108,7,FALSE),"")</f>
        <v/>
      </c>
      <c r="P35" s="141"/>
    </row>
    <row r="36" spans="4:16" x14ac:dyDescent="0.25">
      <c r="D36" s="104"/>
      <c r="E36" s="105"/>
      <c r="F36" s="106"/>
      <c r="G36" s="107"/>
      <c r="H36" s="108"/>
      <c r="I36" s="108"/>
      <c r="J36" s="108"/>
      <c r="K36" s="106"/>
      <c r="L36" s="95" t="str">
        <f>IF(AND(G36&lt;&gt;"",K36&gt;0),K36*VLOOKUP(CONCATENATE(G36,I36,H36),Llistes!$D$45:$J$108,5,FALSE),"")</f>
        <v/>
      </c>
      <c r="M36" s="95" t="str">
        <f>IF(AND(G36&lt;&gt;"",K36&gt;0),K36*VLOOKUP(CONCATENATE(G36,I36,H36),Llistes!$D$45:$J$108,6,FALSE),"")</f>
        <v/>
      </c>
      <c r="N36" s="96" t="str">
        <f>IF(AND(G36&lt;&gt;"",K36&gt;0),K36*VLOOKUP(CONCATENATE(G36,I36,H36),Llistes!$D$45:$J$108,7,FALSE),"")</f>
        <v/>
      </c>
      <c r="P36" s="141"/>
    </row>
    <row r="37" spans="4:16" x14ac:dyDescent="0.25">
      <c r="D37" s="104"/>
      <c r="E37" s="105"/>
      <c r="F37" s="106"/>
      <c r="G37" s="107"/>
      <c r="H37" s="108"/>
      <c r="I37" s="108"/>
      <c r="J37" s="108"/>
      <c r="K37" s="106"/>
      <c r="L37" s="95" t="str">
        <f>IF(AND(G37&lt;&gt;"",K37&gt;0),K37*VLOOKUP(CONCATENATE(G37,I37,H37),Llistes!$D$45:$J$108,5,FALSE),"")</f>
        <v/>
      </c>
      <c r="M37" s="95" t="str">
        <f>IF(AND(G37&lt;&gt;"",K37&gt;0),K37*VLOOKUP(CONCATENATE(G37,I37,H37),Llistes!$D$45:$J$108,6,FALSE),"")</f>
        <v/>
      </c>
      <c r="N37" s="96" t="str">
        <f>IF(AND(G37&lt;&gt;"",K37&gt;0),K37*VLOOKUP(CONCATENATE(G37,I37,H37),Llistes!$D$45:$J$108,7,FALSE),"")</f>
        <v/>
      </c>
      <c r="P37" s="141"/>
    </row>
    <row r="38" spans="4:16" x14ac:dyDescent="0.25">
      <c r="D38" s="104"/>
      <c r="E38" s="105"/>
      <c r="F38" s="106"/>
      <c r="G38" s="107"/>
      <c r="H38" s="108"/>
      <c r="I38" s="108"/>
      <c r="J38" s="108"/>
      <c r="K38" s="106"/>
      <c r="L38" s="95" t="str">
        <f>IF(AND(G38&lt;&gt;"",K38&gt;0),K38*VLOOKUP(CONCATENATE(G38,I38,H38),Llistes!$D$45:$J$108,5,FALSE),"")</f>
        <v/>
      </c>
      <c r="M38" s="95" t="str">
        <f>IF(AND(G38&lt;&gt;"",K38&gt;0),K38*VLOOKUP(CONCATENATE(G38,I38,H38),Llistes!$D$45:$J$108,6,FALSE),"")</f>
        <v/>
      </c>
      <c r="N38" s="96" t="str">
        <f>IF(AND(G38&lt;&gt;"",K38&gt;0),K38*VLOOKUP(CONCATENATE(G38,I38,H38),Llistes!$D$45:$J$108,7,FALSE),"")</f>
        <v/>
      </c>
      <c r="P38" s="141"/>
    </row>
    <row r="39" spans="4:16" x14ac:dyDescent="0.25">
      <c r="D39" s="104"/>
      <c r="E39" s="105"/>
      <c r="F39" s="106"/>
      <c r="G39" s="107"/>
      <c r="H39" s="108"/>
      <c r="I39" s="108"/>
      <c r="J39" s="108"/>
      <c r="K39" s="106"/>
      <c r="L39" s="95" t="str">
        <f>IF(AND(G39&lt;&gt;"",K39&gt;0),K39*VLOOKUP(CONCATENATE(G39,I39,H39),Llistes!$D$45:$J$108,5,FALSE),"")</f>
        <v/>
      </c>
      <c r="M39" s="95" t="str">
        <f>IF(AND(G39&lt;&gt;"",K39&gt;0),K39*VLOOKUP(CONCATENATE(G39,I39,H39),Llistes!$D$45:$J$108,6,FALSE),"")</f>
        <v/>
      </c>
      <c r="N39" s="96" t="str">
        <f>IF(AND(G39&lt;&gt;"",K39&gt;0),K39*VLOOKUP(CONCATENATE(G39,I39,H39),Llistes!$D$45:$J$108,7,FALSE),"")</f>
        <v/>
      </c>
      <c r="P39" s="141"/>
    </row>
    <row r="40" spans="4:16" x14ac:dyDescent="0.25">
      <c r="D40" s="104"/>
      <c r="E40" s="105"/>
      <c r="F40" s="106"/>
      <c r="G40" s="107"/>
      <c r="H40" s="108"/>
      <c r="I40" s="108"/>
      <c r="J40" s="108"/>
      <c r="K40" s="106"/>
      <c r="L40" s="95" t="str">
        <f>IF(AND(G40&lt;&gt;"",K40&gt;0),K40*VLOOKUP(CONCATENATE(G40,I40,H40),Llistes!$D$45:$J$108,5,FALSE),"")</f>
        <v/>
      </c>
      <c r="M40" s="95" t="str">
        <f>IF(AND(G40&lt;&gt;"",K40&gt;0),K40*VLOOKUP(CONCATENATE(G40,I40,H40),Llistes!$D$45:$J$108,6,FALSE),"")</f>
        <v/>
      </c>
      <c r="N40" s="96" t="str">
        <f>IF(AND(G40&lt;&gt;"",K40&gt;0),K40*VLOOKUP(CONCATENATE(G40,I40,H40),Llistes!$D$45:$J$108,7,FALSE),"")</f>
        <v/>
      </c>
      <c r="P40" s="141"/>
    </row>
    <row r="41" spans="4:16" x14ac:dyDescent="0.25">
      <c r="D41" s="104"/>
      <c r="E41" s="105"/>
      <c r="F41" s="106"/>
      <c r="G41" s="107"/>
      <c r="H41" s="108"/>
      <c r="I41" s="108"/>
      <c r="J41" s="108"/>
      <c r="K41" s="106"/>
      <c r="L41" s="95" t="str">
        <f>IF(AND(G41&lt;&gt;"",K41&gt;0),K41*VLOOKUP(CONCATENATE(G41,I41,H41),Llistes!$D$45:$J$108,5,FALSE),"")</f>
        <v/>
      </c>
      <c r="M41" s="95" t="str">
        <f>IF(AND(G41&lt;&gt;"",K41&gt;0),K41*VLOOKUP(CONCATENATE(G41,I41,H41),Llistes!$D$45:$J$108,6,FALSE),"")</f>
        <v/>
      </c>
      <c r="N41" s="96" t="str">
        <f>IF(AND(G41&lt;&gt;"",K41&gt;0),K41*VLOOKUP(CONCATENATE(G41,I41,H41),Llistes!$D$45:$J$108,7,FALSE),"")</f>
        <v/>
      </c>
      <c r="P41" s="141"/>
    </row>
    <row r="42" spans="4:16" x14ac:dyDescent="0.25">
      <c r="D42" s="104"/>
      <c r="E42" s="105"/>
      <c r="F42" s="106"/>
      <c r="G42" s="107"/>
      <c r="H42" s="108"/>
      <c r="I42" s="108"/>
      <c r="J42" s="108"/>
      <c r="K42" s="106"/>
      <c r="L42" s="95" t="str">
        <f>IF(AND(G42&lt;&gt;"",K42&gt;0),K42*VLOOKUP(CONCATENATE(G42,I42,H42),Llistes!$D$45:$J$108,5,FALSE),"")</f>
        <v/>
      </c>
      <c r="M42" s="95" t="str">
        <f>IF(AND(G42&lt;&gt;"",K42&gt;0),K42*VLOOKUP(CONCATENATE(G42,I42,H42),Llistes!$D$45:$J$108,6,FALSE),"")</f>
        <v/>
      </c>
      <c r="N42" s="96" t="str">
        <f>IF(AND(G42&lt;&gt;"",K42&gt;0),K42*VLOOKUP(CONCATENATE(G42,I42,H42),Llistes!$D$45:$J$108,7,FALSE),"")</f>
        <v/>
      </c>
      <c r="P42" s="141"/>
    </row>
    <row r="43" spans="4:16" x14ac:dyDescent="0.25">
      <c r="D43" s="104"/>
      <c r="E43" s="105"/>
      <c r="F43" s="106"/>
      <c r="G43" s="107"/>
      <c r="H43" s="108"/>
      <c r="I43" s="108"/>
      <c r="J43" s="108"/>
      <c r="K43" s="106"/>
      <c r="L43" s="95" t="str">
        <f>IF(AND(G43&lt;&gt;"",K43&gt;0),K43*VLOOKUP(CONCATENATE(G43,I43,H43),Llistes!$D$45:$J$108,5,FALSE),"")</f>
        <v/>
      </c>
      <c r="M43" s="95" t="str">
        <f>IF(AND(G43&lt;&gt;"",K43&gt;0),K43*VLOOKUP(CONCATENATE(G43,I43,H43),Llistes!$D$45:$J$108,6,FALSE),"")</f>
        <v/>
      </c>
      <c r="N43" s="96" t="str">
        <f>IF(AND(G43&lt;&gt;"",K43&gt;0),K43*VLOOKUP(CONCATENATE(G43,I43,H43),Llistes!$D$45:$J$108,7,FALSE),"")</f>
        <v/>
      </c>
      <c r="P43" s="141"/>
    </row>
    <row r="44" spans="4:16" x14ac:dyDescent="0.25">
      <c r="D44" s="104"/>
      <c r="E44" s="105"/>
      <c r="F44" s="106"/>
      <c r="G44" s="107"/>
      <c r="H44" s="108"/>
      <c r="I44" s="108"/>
      <c r="J44" s="108"/>
      <c r="K44" s="106"/>
      <c r="L44" s="95" t="str">
        <f>IF(AND(G44&lt;&gt;"",K44&gt;0),K44*VLOOKUP(CONCATENATE(G44,I44,H44),Llistes!$D$45:$J$108,5,FALSE),"")</f>
        <v/>
      </c>
      <c r="M44" s="95" t="str">
        <f>IF(AND(G44&lt;&gt;"",K44&gt;0),K44*VLOOKUP(CONCATENATE(G44,I44,H44),Llistes!$D$45:$J$108,6,FALSE),"")</f>
        <v/>
      </c>
      <c r="N44" s="96" t="str">
        <f>IF(AND(G44&lt;&gt;"",K44&gt;0),K44*VLOOKUP(CONCATENATE(G44,I44,H44),Llistes!$D$45:$J$108,7,FALSE),"")</f>
        <v/>
      </c>
      <c r="P44" s="141"/>
    </row>
    <row r="45" spans="4:16" x14ac:dyDescent="0.25">
      <c r="D45" s="104"/>
      <c r="E45" s="105"/>
      <c r="F45" s="106"/>
      <c r="G45" s="107"/>
      <c r="H45" s="108"/>
      <c r="I45" s="108"/>
      <c r="J45" s="108"/>
      <c r="K45" s="106"/>
      <c r="L45" s="95" t="str">
        <f>IF(AND(G45&lt;&gt;"",K45&gt;0),K45*VLOOKUP(CONCATENATE(G45,I45,H45),Llistes!$D$45:$J$108,5,FALSE),"")</f>
        <v/>
      </c>
      <c r="M45" s="95" t="str">
        <f>IF(AND(G45&lt;&gt;"",K45&gt;0),K45*VLOOKUP(CONCATENATE(G45,I45,H45),Llistes!$D$45:$J$108,6,FALSE),"")</f>
        <v/>
      </c>
      <c r="N45" s="96" t="str">
        <f>IF(AND(G45&lt;&gt;"",K45&gt;0),K45*VLOOKUP(CONCATENATE(G45,I45,H45),Llistes!$D$45:$J$108,7,FALSE),"")</f>
        <v/>
      </c>
      <c r="P45" s="141"/>
    </row>
    <row r="46" spans="4:16" x14ac:dyDescent="0.25">
      <c r="D46" s="104"/>
      <c r="E46" s="105"/>
      <c r="F46" s="106"/>
      <c r="G46" s="107"/>
      <c r="H46" s="108"/>
      <c r="I46" s="108"/>
      <c r="J46" s="108"/>
      <c r="K46" s="106"/>
      <c r="L46" s="95" t="str">
        <f>IF(AND(G46&lt;&gt;"",K46&gt;0),K46*VLOOKUP(CONCATENATE(G46,I46,H46),Llistes!$D$45:$J$108,5,FALSE),"")</f>
        <v/>
      </c>
      <c r="M46" s="95" t="str">
        <f>IF(AND(G46&lt;&gt;"",K46&gt;0),K46*VLOOKUP(CONCATENATE(G46,I46,H46),Llistes!$D$45:$J$108,6,FALSE),"")</f>
        <v/>
      </c>
      <c r="N46" s="96" t="str">
        <f>IF(AND(G46&lt;&gt;"",K46&gt;0),K46*VLOOKUP(CONCATENATE(G46,I46,H46),Llistes!$D$45:$J$108,7,FALSE),"")</f>
        <v/>
      </c>
      <c r="P46" s="141"/>
    </row>
    <row r="47" spans="4:16" x14ac:dyDescent="0.25">
      <c r="D47" s="104"/>
      <c r="E47" s="105"/>
      <c r="F47" s="106"/>
      <c r="G47" s="107"/>
      <c r="H47" s="108"/>
      <c r="I47" s="108"/>
      <c r="J47" s="108"/>
      <c r="K47" s="106"/>
      <c r="L47" s="95" t="str">
        <f>IF(AND(G47&lt;&gt;"",K47&gt;0),K47*VLOOKUP(CONCATENATE(G47,I47,H47),Llistes!$D$45:$J$108,5,FALSE),"")</f>
        <v/>
      </c>
      <c r="M47" s="95" t="str">
        <f>IF(AND(G47&lt;&gt;"",K47&gt;0),K47*VLOOKUP(CONCATENATE(G47,I47,H47),Llistes!$D$45:$J$108,6,FALSE),"")</f>
        <v/>
      </c>
      <c r="N47" s="96" t="str">
        <f>IF(AND(G47&lt;&gt;"",K47&gt;0),K47*VLOOKUP(CONCATENATE(G47,I47,H47),Llistes!$D$45:$J$108,7,FALSE),"")</f>
        <v/>
      </c>
      <c r="P47" s="141"/>
    </row>
    <row r="48" spans="4:16" x14ac:dyDescent="0.25">
      <c r="D48" s="104"/>
      <c r="E48" s="105"/>
      <c r="F48" s="106"/>
      <c r="G48" s="107"/>
      <c r="H48" s="108"/>
      <c r="I48" s="108"/>
      <c r="J48" s="108"/>
      <c r="K48" s="106"/>
      <c r="L48" s="95" t="str">
        <f>IF(AND(G48&lt;&gt;"",K48&gt;0),K48*VLOOKUP(CONCATENATE(G48,I48,H48),Llistes!$D$45:$J$108,5,FALSE),"")</f>
        <v/>
      </c>
      <c r="M48" s="95" t="str">
        <f>IF(AND(G48&lt;&gt;"",K48&gt;0),K48*VLOOKUP(CONCATENATE(G48,I48,H48),Llistes!$D$45:$J$108,6,FALSE),"")</f>
        <v/>
      </c>
      <c r="N48" s="96" t="str">
        <f>IF(AND(G48&lt;&gt;"",K48&gt;0),K48*VLOOKUP(CONCATENATE(G48,I48,H48),Llistes!$D$45:$J$108,7,FALSE),"")</f>
        <v/>
      </c>
      <c r="P48" s="141"/>
    </row>
    <row r="49" spans="4:16" x14ac:dyDescent="0.25">
      <c r="D49" s="104"/>
      <c r="E49" s="105"/>
      <c r="F49" s="106"/>
      <c r="G49" s="107"/>
      <c r="H49" s="108"/>
      <c r="I49" s="108"/>
      <c r="J49" s="108"/>
      <c r="K49" s="106"/>
      <c r="L49" s="95" t="str">
        <f>IF(AND(G49&lt;&gt;"",K49&gt;0),K49*VLOOKUP(CONCATENATE(G49,I49,H49),Llistes!$D$45:$J$108,5,FALSE),"")</f>
        <v/>
      </c>
      <c r="M49" s="95" t="str">
        <f>IF(AND(G49&lt;&gt;"",K49&gt;0),K49*VLOOKUP(CONCATENATE(G49,I49,H49),Llistes!$D$45:$J$108,6,FALSE),"")</f>
        <v/>
      </c>
      <c r="N49" s="96" t="str">
        <f>IF(AND(G49&lt;&gt;"",K49&gt;0),K49*VLOOKUP(CONCATENATE(G49,I49,H49),Llistes!$D$45:$J$108,7,FALSE),"")</f>
        <v/>
      </c>
      <c r="P49" s="141"/>
    </row>
    <row r="50" spans="4:16" x14ac:dyDescent="0.25">
      <c r="D50" s="104"/>
      <c r="E50" s="105"/>
      <c r="F50" s="106"/>
      <c r="G50" s="107"/>
      <c r="H50" s="108"/>
      <c r="I50" s="108"/>
      <c r="J50" s="108"/>
      <c r="K50" s="106"/>
      <c r="L50" s="95" t="str">
        <f>IF(AND(G50&lt;&gt;"",K50&gt;0),K50*VLOOKUP(CONCATENATE(G50,I50,H50),Llistes!$D$45:$J$108,5,FALSE),"")</f>
        <v/>
      </c>
      <c r="M50" s="95" t="str">
        <f>IF(AND(G50&lt;&gt;"",K50&gt;0),K50*VLOOKUP(CONCATENATE(G50,I50,H50),Llistes!$D$45:$J$108,6,FALSE),"")</f>
        <v/>
      </c>
      <c r="N50" s="96" t="str">
        <f>IF(AND(G50&lt;&gt;"",K50&gt;0),K50*VLOOKUP(CONCATENATE(G50,I50,H50),Llistes!$D$45:$J$108,7,FALSE),"")</f>
        <v/>
      </c>
      <c r="P50" s="141"/>
    </row>
    <row r="51" spans="4:16" x14ac:dyDescent="0.25">
      <c r="D51" s="104"/>
      <c r="E51" s="105"/>
      <c r="F51" s="106"/>
      <c r="G51" s="107"/>
      <c r="H51" s="108"/>
      <c r="I51" s="108"/>
      <c r="J51" s="108"/>
      <c r="K51" s="106"/>
      <c r="L51" s="95" t="str">
        <f>IF(AND(G51&lt;&gt;"",K51&gt;0),K51*VLOOKUP(CONCATENATE(G51,I51,H51),Llistes!$D$45:$J$108,5,FALSE),"")</f>
        <v/>
      </c>
      <c r="M51" s="95" t="str">
        <f>IF(AND(G51&lt;&gt;"",K51&gt;0),K51*VLOOKUP(CONCATENATE(G51,I51,H51),Llistes!$D$45:$J$108,6,FALSE),"")</f>
        <v/>
      </c>
      <c r="N51" s="96" t="str">
        <f>IF(AND(G51&lt;&gt;"",K51&gt;0),K51*VLOOKUP(CONCATENATE(G51,I51,H51),Llistes!$D$45:$J$108,7,FALSE),"")</f>
        <v/>
      </c>
      <c r="P51" s="141"/>
    </row>
    <row r="52" spans="4:16" x14ac:dyDescent="0.25">
      <c r="D52" s="104"/>
      <c r="E52" s="105"/>
      <c r="F52" s="106"/>
      <c r="G52" s="107"/>
      <c r="H52" s="108"/>
      <c r="I52" s="108"/>
      <c r="J52" s="108"/>
      <c r="K52" s="106"/>
      <c r="L52" s="95" t="str">
        <f>IF(AND(G52&lt;&gt;"",K52&gt;0),K52*VLOOKUP(CONCATENATE(G52,I52,H52),Llistes!$D$45:$J$108,5,FALSE),"")</f>
        <v/>
      </c>
      <c r="M52" s="95" t="str">
        <f>IF(AND(G52&lt;&gt;"",K52&gt;0),K52*VLOOKUP(CONCATENATE(G52,I52,H52),Llistes!$D$45:$J$108,6,FALSE),"")</f>
        <v/>
      </c>
      <c r="N52" s="96" t="str">
        <f>IF(AND(G52&lt;&gt;"",K52&gt;0),K52*VLOOKUP(CONCATENATE(G52,I52,H52),Llistes!$D$45:$J$108,7,FALSE),"")</f>
        <v/>
      </c>
      <c r="P52" s="141"/>
    </row>
    <row r="53" spans="4:16" x14ac:dyDescent="0.25">
      <c r="D53" s="104"/>
      <c r="E53" s="105"/>
      <c r="F53" s="106"/>
      <c r="G53" s="107"/>
      <c r="H53" s="108"/>
      <c r="I53" s="108"/>
      <c r="J53" s="108"/>
      <c r="K53" s="106"/>
      <c r="L53" s="95" t="str">
        <f>IF(AND(G53&lt;&gt;"",K53&gt;0),K53*VLOOKUP(CONCATENATE(G53,I53,H53),Llistes!$D$45:$J$108,5,FALSE),"")</f>
        <v/>
      </c>
      <c r="M53" s="95" t="str">
        <f>IF(AND(G53&lt;&gt;"",K53&gt;0),K53*VLOOKUP(CONCATENATE(G53,I53,H53),Llistes!$D$45:$J$108,6,FALSE),"")</f>
        <v/>
      </c>
      <c r="N53" s="96" t="str">
        <f>IF(AND(G53&lt;&gt;"",K53&gt;0),K53*VLOOKUP(CONCATENATE(G53,I53,H53),Llistes!$D$45:$J$108,7,FALSE),"")</f>
        <v/>
      </c>
      <c r="P53" s="141"/>
    </row>
    <row r="54" spans="4:16" x14ac:dyDescent="0.25">
      <c r="D54" s="104"/>
      <c r="E54" s="105"/>
      <c r="F54" s="106"/>
      <c r="G54" s="107"/>
      <c r="H54" s="108"/>
      <c r="I54" s="108"/>
      <c r="J54" s="108"/>
      <c r="K54" s="106"/>
      <c r="L54" s="95" t="str">
        <f>IF(AND(G54&lt;&gt;"",K54&gt;0),K54*VLOOKUP(CONCATENATE(G54,I54,H54),Llistes!$D$45:$J$108,5,FALSE),"")</f>
        <v/>
      </c>
      <c r="M54" s="95" t="str">
        <f>IF(AND(G54&lt;&gt;"",K54&gt;0),K54*VLOOKUP(CONCATENATE(G54,I54,H54),Llistes!$D$45:$J$108,6,FALSE),"")</f>
        <v/>
      </c>
      <c r="N54" s="96" t="str">
        <f>IF(AND(G54&lt;&gt;"",K54&gt;0),K54*VLOOKUP(CONCATENATE(G54,I54,H54),Llistes!$D$45:$J$108,7,FALSE),"")</f>
        <v/>
      </c>
      <c r="P54" s="141"/>
    </row>
    <row r="55" spans="4:16" x14ac:dyDescent="0.25">
      <c r="D55" s="104"/>
      <c r="E55" s="105"/>
      <c r="F55" s="106"/>
      <c r="G55" s="107"/>
      <c r="H55" s="108"/>
      <c r="I55" s="108"/>
      <c r="J55" s="108"/>
      <c r="K55" s="106"/>
      <c r="L55" s="95" t="str">
        <f>IF(AND(G55&lt;&gt;"",K55&gt;0),K55*VLOOKUP(CONCATENATE(G55,I55,H55),Llistes!$D$45:$J$108,5,FALSE),"")</f>
        <v/>
      </c>
      <c r="M55" s="95" t="str">
        <f>IF(AND(G55&lt;&gt;"",K55&gt;0),K55*VLOOKUP(CONCATENATE(G55,I55,H55),Llistes!$D$45:$J$108,6,FALSE),"")</f>
        <v/>
      </c>
      <c r="N55" s="96" t="str">
        <f>IF(AND(G55&lt;&gt;"",K55&gt;0),K55*VLOOKUP(CONCATENATE(G55,I55,H55),Llistes!$D$45:$J$108,7,FALSE),"")</f>
        <v/>
      </c>
      <c r="P55" s="141"/>
    </row>
    <row r="56" spans="4:16" x14ac:dyDescent="0.25">
      <c r="D56" s="104"/>
      <c r="E56" s="105"/>
      <c r="F56" s="106"/>
      <c r="G56" s="107"/>
      <c r="H56" s="108"/>
      <c r="I56" s="108"/>
      <c r="J56" s="108"/>
      <c r="K56" s="106"/>
      <c r="L56" s="95" t="str">
        <f>IF(AND(G56&lt;&gt;"",K56&gt;0),K56*VLOOKUP(CONCATENATE(G56,I56,H56),Llistes!$D$45:$J$108,5,FALSE),"")</f>
        <v/>
      </c>
      <c r="M56" s="95" t="str">
        <f>IF(AND(G56&lt;&gt;"",K56&gt;0),K56*VLOOKUP(CONCATENATE(G56,I56,H56),Llistes!$D$45:$J$108,6,FALSE),"")</f>
        <v/>
      </c>
      <c r="N56" s="96" t="str">
        <f>IF(AND(G56&lt;&gt;"",K56&gt;0),K56*VLOOKUP(CONCATENATE(G56,I56,H56),Llistes!$D$45:$J$108,7,FALSE),"")</f>
        <v/>
      </c>
      <c r="P56" s="141"/>
    </row>
    <row r="57" spans="4:16" x14ac:dyDescent="0.25">
      <c r="D57" s="104"/>
      <c r="E57" s="105"/>
      <c r="F57" s="106"/>
      <c r="G57" s="107"/>
      <c r="H57" s="108"/>
      <c r="I57" s="108"/>
      <c r="J57" s="108"/>
      <c r="K57" s="106"/>
      <c r="L57" s="95" t="str">
        <f>IF(AND(G57&lt;&gt;"",K57&gt;0),K57*VLOOKUP(CONCATENATE(G57,I57,H57),Llistes!$D$45:$J$108,5,FALSE),"")</f>
        <v/>
      </c>
      <c r="M57" s="95" t="str">
        <f>IF(AND(G57&lt;&gt;"",K57&gt;0),K57*VLOOKUP(CONCATENATE(G57,I57,H57),Llistes!$D$45:$J$108,6,FALSE),"")</f>
        <v/>
      </c>
      <c r="N57" s="96" t="str">
        <f>IF(AND(G57&lt;&gt;"",K57&gt;0),K57*VLOOKUP(CONCATENATE(G57,I57,H57),Llistes!$D$45:$J$108,7,FALSE),"")</f>
        <v/>
      </c>
      <c r="P57" s="141"/>
    </row>
    <row r="58" spans="4:16" x14ac:dyDescent="0.25">
      <c r="D58" s="104"/>
      <c r="E58" s="105"/>
      <c r="F58" s="106"/>
      <c r="G58" s="107"/>
      <c r="H58" s="108"/>
      <c r="I58" s="108"/>
      <c r="J58" s="108"/>
      <c r="K58" s="106"/>
      <c r="L58" s="95" t="str">
        <f>IF(AND(G58&lt;&gt;"",K58&gt;0),K58*VLOOKUP(CONCATENATE(G58,I58,H58),Llistes!$D$45:$J$108,5,FALSE),"")</f>
        <v/>
      </c>
      <c r="M58" s="95" t="str">
        <f>IF(AND(G58&lt;&gt;"",K58&gt;0),K58*VLOOKUP(CONCATENATE(G58,I58,H58),Llistes!$D$45:$J$108,6,FALSE),"")</f>
        <v/>
      </c>
      <c r="N58" s="96" t="str">
        <f>IF(AND(G58&lt;&gt;"",K58&gt;0),K58*VLOOKUP(CONCATENATE(G58,I58,H58),Llistes!$D$45:$J$108,7,FALSE),"")</f>
        <v/>
      </c>
      <c r="P58" s="141"/>
    </row>
    <row r="59" spans="4:16" x14ac:dyDescent="0.25">
      <c r="D59" s="104"/>
      <c r="E59" s="105"/>
      <c r="F59" s="106"/>
      <c r="G59" s="107"/>
      <c r="H59" s="108"/>
      <c r="I59" s="108"/>
      <c r="J59" s="108"/>
      <c r="K59" s="106"/>
      <c r="L59" s="95" t="str">
        <f>IF(AND(G59&lt;&gt;"",K59&gt;0),K59*VLOOKUP(CONCATENATE(G59,I59,H59),Llistes!$D$45:$J$108,5,FALSE),"")</f>
        <v/>
      </c>
      <c r="M59" s="95" t="str">
        <f>IF(AND(G59&lt;&gt;"",K59&gt;0),K59*VLOOKUP(CONCATENATE(G59,I59,H59),Llistes!$D$45:$J$108,6,FALSE),"")</f>
        <v/>
      </c>
      <c r="N59" s="96" t="str">
        <f>IF(AND(G59&lt;&gt;"",K59&gt;0),K59*VLOOKUP(CONCATENATE(G59,I59,H59),Llistes!$D$45:$J$108,7,FALSE),"")</f>
        <v/>
      </c>
      <c r="P59" s="141"/>
    </row>
    <row r="60" spans="4:16" x14ac:dyDescent="0.25">
      <c r="D60" s="104"/>
      <c r="E60" s="105"/>
      <c r="F60" s="106"/>
      <c r="G60" s="107"/>
      <c r="H60" s="108"/>
      <c r="I60" s="108"/>
      <c r="J60" s="108"/>
      <c r="K60" s="106"/>
      <c r="L60" s="95" t="str">
        <f>IF(AND(G60&lt;&gt;"",K60&gt;0),K60*VLOOKUP(CONCATENATE(G60,I60,H60),Llistes!$D$45:$J$108,5,FALSE),"")</f>
        <v/>
      </c>
      <c r="M60" s="95" t="str">
        <f>IF(AND(G60&lt;&gt;"",K60&gt;0),K60*VLOOKUP(CONCATENATE(G60,I60,H60),Llistes!$D$45:$J$108,6,FALSE),"")</f>
        <v/>
      </c>
      <c r="N60" s="96" t="str">
        <f>IF(AND(G60&lt;&gt;"",K60&gt;0),K60*VLOOKUP(CONCATENATE(G60,I60,H60),Llistes!$D$45:$J$108,7,FALSE),"")</f>
        <v/>
      </c>
      <c r="P60" s="141"/>
    </row>
    <row r="61" spans="4:16" x14ac:dyDescent="0.25">
      <c r="D61" s="104"/>
      <c r="E61" s="105"/>
      <c r="F61" s="106"/>
      <c r="G61" s="107"/>
      <c r="H61" s="108"/>
      <c r="I61" s="108"/>
      <c r="J61" s="108"/>
      <c r="K61" s="106"/>
      <c r="L61" s="95" t="str">
        <f>IF(AND(G61&lt;&gt;"",K61&gt;0),K61*VLOOKUP(CONCATENATE(G61,I61,H61),Llistes!$D$45:$J$108,5,FALSE),"")</f>
        <v/>
      </c>
      <c r="M61" s="95" t="str">
        <f>IF(AND(G61&lt;&gt;"",K61&gt;0),K61*VLOOKUP(CONCATENATE(G61,I61,H61),Llistes!$D$45:$J$108,6,FALSE),"")</f>
        <v/>
      </c>
      <c r="N61" s="96" t="str">
        <f>IF(AND(G61&lt;&gt;"",K61&gt;0),K61*VLOOKUP(CONCATENATE(G61,I61,H61),Llistes!$D$45:$J$108,7,FALSE),"")</f>
        <v/>
      </c>
      <c r="P61" s="141"/>
    </row>
    <row r="62" spans="4:16" x14ac:dyDescent="0.25">
      <c r="D62" s="104"/>
      <c r="E62" s="105"/>
      <c r="F62" s="106"/>
      <c r="G62" s="107"/>
      <c r="H62" s="108"/>
      <c r="I62" s="108"/>
      <c r="J62" s="108"/>
      <c r="K62" s="106"/>
      <c r="L62" s="95" t="str">
        <f>IF(AND(G62&lt;&gt;"",K62&gt;0),K62*VLOOKUP(CONCATENATE(G62,I62,H62),Llistes!$D$45:$J$108,5,FALSE),"")</f>
        <v/>
      </c>
      <c r="M62" s="95" t="str">
        <f>IF(AND(G62&lt;&gt;"",K62&gt;0),K62*VLOOKUP(CONCATENATE(G62,I62,H62),Llistes!$D$45:$J$108,6,FALSE),"")</f>
        <v/>
      </c>
      <c r="N62" s="96" t="str">
        <f>IF(AND(G62&lt;&gt;"",K62&gt;0),K62*VLOOKUP(CONCATENATE(G62,I62,H62),Llistes!$D$45:$J$108,7,FALSE),"")</f>
        <v/>
      </c>
      <c r="P62" s="141"/>
    </row>
    <row r="63" spans="4:16" x14ac:dyDescent="0.25">
      <c r="D63" s="104"/>
      <c r="E63" s="105"/>
      <c r="F63" s="106"/>
      <c r="G63" s="107"/>
      <c r="H63" s="108"/>
      <c r="I63" s="108"/>
      <c r="J63" s="108"/>
      <c r="K63" s="106"/>
      <c r="L63" s="95" t="str">
        <f>IF(AND(G63&lt;&gt;"",K63&gt;0),K63*VLOOKUP(CONCATENATE(G63,I63,H63),Llistes!$D$45:$J$108,5,FALSE),"")</f>
        <v/>
      </c>
      <c r="M63" s="95" t="str">
        <f>IF(AND(G63&lt;&gt;"",K63&gt;0),K63*VLOOKUP(CONCATENATE(G63,I63,H63),Llistes!$D$45:$J$108,6,FALSE),"")</f>
        <v/>
      </c>
      <c r="N63" s="96" t="str">
        <f>IF(AND(G63&lt;&gt;"",K63&gt;0),K63*VLOOKUP(CONCATENATE(G63,I63,H63),Llistes!$D$45:$J$108,7,FALSE),"")</f>
        <v/>
      </c>
      <c r="P63" s="141"/>
    </row>
    <row r="64" spans="4:16" x14ac:dyDescent="0.25">
      <c r="D64" s="104"/>
      <c r="E64" s="105"/>
      <c r="F64" s="106"/>
      <c r="G64" s="107"/>
      <c r="H64" s="108"/>
      <c r="I64" s="108"/>
      <c r="J64" s="108"/>
      <c r="K64" s="106"/>
      <c r="L64" s="95" t="str">
        <f>IF(AND(G64&lt;&gt;"",K64&gt;0),K64*VLOOKUP(CONCATENATE(G64,I64,H64),Llistes!$D$45:$J$108,5,FALSE),"")</f>
        <v/>
      </c>
      <c r="M64" s="95" t="str">
        <f>IF(AND(G64&lt;&gt;"",K64&gt;0),K64*VLOOKUP(CONCATENATE(G64,I64,H64),Llistes!$D$45:$J$108,6,FALSE),"")</f>
        <v/>
      </c>
      <c r="N64" s="96" t="str">
        <f>IF(AND(G64&lt;&gt;"",K64&gt;0),K64*VLOOKUP(CONCATENATE(G64,I64,H64),Llistes!$D$45:$J$108,7,FALSE),"")</f>
        <v/>
      </c>
      <c r="P64" s="141"/>
    </row>
    <row r="65" spans="4:16" x14ac:dyDescent="0.25">
      <c r="D65" s="104"/>
      <c r="E65" s="105"/>
      <c r="F65" s="106"/>
      <c r="G65" s="107"/>
      <c r="H65" s="108"/>
      <c r="I65" s="108"/>
      <c r="J65" s="108"/>
      <c r="K65" s="106"/>
      <c r="L65" s="95" t="str">
        <f>IF(AND(G65&lt;&gt;"",K65&gt;0),K65*VLOOKUP(CONCATENATE(G65,I65,H65),Llistes!$D$45:$J$108,5,FALSE),"")</f>
        <v/>
      </c>
      <c r="M65" s="95" t="str">
        <f>IF(AND(G65&lt;&gt;"",K65&gt;0),K65*VLOOKUP(CONCATENATE(G65,I65,H65),Llistes!$D$45:$J$108,6,FALSE),"")</f>
        <v/>
      </c>
      <c r="N65" s="96" t="str">
        <f>IF(AND(G65&lt;&gt;"",K65&gt;0),K65*VLOOKUP(CONCATENATE(G65,I65,H65),Llistes!$D$45:$J$108,7,FALSE),"")</f>
        <v/>
      </c>
      <c r="P65" s="141"/>
    </row>
    <row r="66" spans="4:16" x14ac:dyDescent="0.25">
      <c r="D66" s="104"/>
      <c r="E66" s="105"/>
      <c r="F66" s="106"/>
      <c r="G66" s="107"/>
      <c r="H66" s="108"/>
      <c r="I66" s="108"/>
      <c r="J66" s="108"/>
      <c r="K66" s="106"/>
      <c r="L66" s="95" t="str">
        <f>IF(AND(G66&lt;&gt;"",K66&gt;0),K66*VLOOKUP(CONCATENATE(G66,I66,H66),Llistes!$D$45:$J$108,5,FALSE),"")</f>
        <v/>
      </c>
      <c r="M66" s="95" t="str">
        <f>IF(AND(G66&lt;&gt;"",K66&gt;0),K66*VLOOKUP(CONCATENATE(G66,I66,H66),Llistes!$D$45:$J$108,6,FALSE),"")</f>
        <v/>
      </c>
      <c r="N66" s="96" t="str">
        <f>IF(AND(G66&lt;&gt;"",K66&gt;0),K66*VLOOKUP(CONCATENATE(G66,I66,H66),Llistes!$D$45:$J$108,7,FALSE),"")</f>
        <v/>
      </c>
      <c r="P66" s="141"/>
    </row>
    <row r="67" spans="4:16" x14ac:dyDescent="0.25">
      <c r="D67" s="104"/>
      <c r="E67" s="105"/>
      <c r="F67" s="106"/>
      <c r="G67" s="107"/>
      <c r="H67" s="108"/>
      <c r="I67" s="108"/>
      <c r="J67" s="108"/>
      <c r="K67" s="106"/>
      <c r="L67" s="95" t="str">
        <f>IF(AND(G67&lt;&gt;"",K67&gt;0),K67*VLOOKUP(CONCATENATE(G67,I67,H67),Llistes!$D$45:$J$108,5,FALSE),"")</f>
        <v/>
      </c>
      <c r="M67" s="95" t="str">
        <f>IF(AND(G67&lt;&gt;"",K67&gt;0),K67*VLOOKUP(CONCATENATE(G67,I67,H67),Llistes!$D$45:$J$108,6,FALSE),"")</f>
        <v/>
      </c>
      <c r="N67" s="96" t="str">
        <f>IF(AND(G67&lt;&gt;"",K67&gt;0),K67*VLOOKUP(CONCATENATE(G67,I67,H67),Llistes!$D$45:$J$108,7,FALSE),"")</f>
        <v/>
      </c>
      <c r="P67" s="141"/>
    </row>
    <row r="68" spans="4:16" x14ac:dyDescent="0.25">
      <c r="D68" s="104"/>
      <c r="E68" s="105"/>
      <c r="F68" s="106"/>
      <c r="G68" s="107"/>
      <c r="H68" s="108"/>
      <c r="I68" s="108"/>
      <c r="J68" s="108"/>
      <c r="K68" s="106"/>
      <c r="L68" s="95" t="str">
        <f>IF(AND(G68&lt;&gt;"",K68&gt;0),K68*VLOOKUP(CONCATENATE(G68,I68,H68),Llistes!$D$45:$J$108,5,FALSE),"")</f>
        <v/>
      </c>
      <c r="M68" s="95" t="str">
        <f>IF(AND(G68&lt;&gt;"",K68&gt;0),K68*VLOOKUP(CONCATENATE(G68,I68,H68),Llistes!$D$45:$J$108,6,FALSE),"")</f>
        <v/>
      </c>
      <c r="N68" s="96" t="str">
        <f>IF(AND(G68&lt;&gt;"",K68&gt;0),K68*VLOOKUP(CONCATENATE(G68,I68,H68),Llistes!$D$45:$J$108,7,FALSE),"")</f>
        <v/>
      </c>
      <c r="P68" s="141"/>
    </row>
    <row r="69" spans="4:16" x14ac:dyDescent="0.25">
      <c r="D69" s="104"/>
      <c r="E69" s="105"/>
      <c r="F69" s="106"/>
      <c r="G69" s="107"/>
      <c r="H69" s="108"/>
      <c r="I69" s="108"/>
      <c r="J69" s="108"/>
      <c r="K69" s="106"/>
      <c r="L69" s="95" t="str">
        <f>IF(AND(G69&lt;&gt;"",K69&gt;0),K69*VLOOKUP(CONCATENATE(G69,I69,H69),Llistes!$D$45:$J$108,5,FALSE),"")</f>
        <v/>
      </c>
      <c r="M69" s="95" t="str">
        <f>IF(AND(G69&lt;&gt;"",K69&gt;0),K69*VLOOKUP(CONCATENATE(G69,I69,H69),Llistes!$D$45:$J$108,6,FALSE),"")</f>
        <v/>
      </c>
      <c r="N69" s="96" t="str">
        <f>IF(AND(G69&lt;&gt;"",K69&gt;0),K69*VLOOKUP(CONCATENATE(G69,I69,H69),Llistes!$D$45:$J$108,7,FALSE),"")</f>
        <v/>
      </c>
      <c r="P69" s="141"/>
    </row>
    <row r="70" spans="4:16" x14ac:dyDescent="0.25">
      <c r="D70" s="104"/>
      <c r="E70" s="105"/>
      <c r="F70" s="106"/>
      <c r="G70" s="107"/>
      <c r="H70" s="108"/>
      <c r="I70" s="108"/>
      <c r="J70" s="108"/>
      <c r="K70" s="106"/>
      <c r="L70" s="95" t="str">
        <f>IF(AND(G70&lt;&gt;"",K70&gt;0),K70*VLOOKUP(CONCATENATE(G70,I70,H70),Llistes!$D$45:$J$108,5,FALSE),"")</f>
        <v/>
      </c>
      <c r="M70" s="95" t="str">
        <f>IF(AND(G70&lt;&gt;"",K70&gt;0),K70*VLOOKUP(CONCATENATE(G70,I70,H70),Llistes!$D$45:$J$108,6,FALSE),"")</f>
        <v/>
      </c>
      <c r="N70" s="96" t="str">
        <f>IF(AND(G70&lt;&gt;"",K70&gt;0),K70*VLOOKUP(CONCATENATE(G70,I70,H70),Llistes!$D$45:$J$108,7,FALSE),"")</f>
        <v/>
      </c>
      <c r="P70" s="141"/>
    </row>
    <row r="71" spans="4:16" x14ac:dyDescent="0.25">
      <c r="D71" s="104"/>
      <c r="E71" s="105"/>
      <c r="F71" s="106"/>
      <c r="G71" s="107"/>
      <c r="H71" s="108"/>
      <c r="I71" s="108"/>
      <c r="J71" s="108"/>
      <c r="K71" s="106"/>
      <c r="L71" s="95" t="str">
        <f>IF(AND(G71&lt;&gt;"",K71&gt;0),K71*VLOOKUP(CONCATENATE(G71,I71,H71),Llistes!$D$45:$J$108,5,FALSE),"")</f>
        <v/>
      </c>
      <c r="M71" s="95" t="str">
        <f>IF(AND(G71&lt;&gt;"",K71&gt;0),K71*VLOOKUP(CONCATENATE(G71,I71,H71),Llistes!$D$45:$J$108,6,FALSE),"")</f>
        <v/>
      </c>
      <c r="N71" s="96" t="str">
        <f>IF(AND(G71&lt;&gt;"",K71&gt;0),K71*VLOOKUP(CONCATENATE(G71,I71,H71),Llistes!$D$45:$J$108,7,FALSE),"")</f>
        <v/>
      </c>
      <c r="P71" s="141"/>
    </row>
    <row r="72" spans="4:16" x14ac:dyDescent="0.25">
      <c r="D72" s="104"/>
      <c r="E72" s="105"/>
      <c r="F72" s="106"/>
      <c r="G72" s="107"/>
      <c r="H72" s="108"/>
      <c r="I72" s="108"/>
      <c r="J72" s="108"/>
      <c r="K72" s="106"/>
      <c r="L72" s="95" t="str">
        <f>IF(AND(G72&lt;&gt;"",K72&gt;0),K72*VLOOKUP(CONCATENATE(G72,I72,H72),Llistes!$D$45:$J$108,5,FALSE),"")</f>
        <v/>
      </c>
      <c r="M72" s="95" t="str">
        <f>IF(AND(G72&lt;&gt;"",K72&gt;0),K72*VLOOKUP(CONCATENATE(G72,I72,H72),Llistes!$D$45:$J$108,6,FALSE),"")</f>
        <v/>
      </c>
      <c r="N72" s="96" t="str">
        <f>IF(AND(G72&lt;&gt;"",K72&gt;0),K72*VLOOKUP(CONCATENATE(G72,I72,H72),Llistes!$D$45:$J$108,7,FALSE),"")</f>
        <v/>
      </c>
      <c r="P72" s="141"/>
    </row>
    <row r="73" spans="4:16" x14ac:dyDescent="0.25">
      <c r="D73" s="104"/>
      <c r="E73" s="105"/>
      <c r="F73" s="106"/>
      <c r="G73" s="107"/>
      <c r="H73" s="108"/>
      <c r="I73" s="108"/>
      <c r="J73" s="108"/>
      <c r="K73" s="106"/>
      <c r="L73" s="95" t="str">
        <f>IF(AND(G73&lt;&gt;"",K73&gt;0),K73*VLOOKUP(CONCATENATE(G73,I73,H73),Llistes!$D$45:$J$108,5,FALSE),"")</f>
        <v/>
      </c>
      <c r="M73" s="95" t="str">
        <f>IF(AND(G73&lt;&gt;"",K73&gt;0),K73*VLOOKUP(CONCATENATE(G73,I73,H73),Llistes!$D$45:$J$108,6,FALSE),"")</f>
        <v/>
      </c>
      <c r="N73" s="96" t="str">
        <f>IF(AND(G73&lt;&gt;"",K73&gt;0),K73*VLOOKUP(CONCATENATE(G73,I73,H73),Llistes!$D$45:$J$108,7,FALSE),"")</f>
        <v/>
      </c>
      <c r="P73" s="141"/>
    </row>
    <row r="74" spans="4:16" x14ac:dyDescent="0.25">
      <c r="D74" s="104"/>
      <c r="E74" s="105"/>
      <c r="F74" s="106"/>
      <c r="G74" s="107"/>
      <c r="H74" s="108"/>
      <c r="I74" s="108"/>
      <c r="J74" s="108"/>
      <c r="K74" s="106"/>
      <c r="L74" s="95" t="str">
        <f>IF(AND(G74&lt;&gt;"",K74&gt;0),K74*VLOOKUP(CONCATENATE(G74,I74,H74),Llistes!$D$45:$J$108,5,FALSE),"")</f>
        <v/>
      </c>
      <c r="M74" s="95" t="str">
        <f>IF(AND(G74&lt;&gt;"",K74&gt;0),K74*VLOOKUP(CONCATENATE(G74,I74,H74),Llistes!$D$45:$J$108,6,FALSE),"")</f>
        <v/>
      </c>
      <c r="N74" s="96" t="str">
        <f>IF(AND(G74&lt;&gt;"",K74&gt;0),K74*VLOOKUP(CONCATENATE(G74,I74,H74),Llistes!$D$45:$J$108,7,FALSE),"")</f>
        <v/>
      </c>
      <c r="P74" s="141"/>
    </row>
    <row r="75" spans="4:16" x14ac:dyDescent="0.25">
      <c r="D75" s="104"/>
      <c r="E75" s="105"/>
      <c r="F75" s="106"/>
      <c r="G75" s="107"/>
      <c r="H75" s="108"/>
      <c r="I75" s="108"/>
      <c r="J75" s="108"/>
      <c r="K75" s="106"/>
      <c r="L75" s="95" t="str">
        <f>IF(AND(G75&lt;&gt;"",K75&gt;0),K75*VLOOKUP(CONCATENATE(G75,I75,H75),Llistes!$D$45:$J$108,5,FALSE),"")</f>
        <v/>
      </c>
      <c r="M75" s="95" t="str">
        <f>IF(AND(G75&lt;&gt;"",K75&gt;0),K75*VLOOKUP(CONCATENATE(G75,I75,H75),Llistes!$D$45:$J$108,6,FALSE),"")</f>
        <v/>
      </c>
      <c r="N75" s="96" t="str">
        <f>IF(AND(G75&lt;&gt;"",K75&gt;0),K75*VLOOKUP(CONCATENATE(G75,I75,H75),Llistes!$D$45:$J$108,7,FALSE),"")</f>
        <v/>
      </c>
      <c r="P75" s="141"/>
    </row>
    <row r="76" spans="4:16" x14ac:dyDescent="0.25">
      <c r="D76" s="104"/>
      <c r="E76" s="105"/>
      <c r="F76" s="106"/>
      <c r="G76" s="107"/>
      <c r="H76" s="108"/>
      <c r="I76" s="108"/>
      <c r="J76" s="108"/>
      <c r="K76" s="106"/>
      <c r="L76" s="95" t="str">
        <f>IF(AND(G76&lt;&gt;"",K76&gt;0),K76*VLOOKUP(CONCATENATE(G76,I76,H76),Llistes!$D$45:$J$108,5,FALSE),"")</f>
        <v/>
      </c>
      <c r="M76" s="95" t="str">
        <f>IF(AND(G76&lt;&gt;"",K76&gt;0),K76*VLOOKUP(CONCATENATE(G76,I76,H76),Llistes!$D$45:$J$108,6,FALSE),"")</f>
        <v/>
      </c>
      <c r="N76" s="96" t="str">
        <f>IF(AND(G76&lt;&gt;"",K76&gt;0),K76*VLOOKUP(CONCATENATE(G76,I76,H76),Llistes!$D$45:$J$108,7,FALSE),"")</f>
        <v/>
      </c>
      <c r="P76" s="141"/>
    </row>
    <row r="77" spans="4:16" x14ac:dyDescent="0.25">
      <c r="D77" s="104"/>
      <c r="E77" s="105"/>
      <c r="F77" s="106"/>
      <c r="G77" s="107"/>
      <c r="H77" s="108"/>
      <c r="I77" s="108"/>
      <c r="J77" s="108"/>
      <c r="K77" s="106"/>
      <c r="L77" s="95" t="str">
        <f>IF(AND(G77&lt;&gt;"",K77&gt;0),K77*VLOOKUP(CONCATENATE(G77,I77,H77),Llistes!$D$45:$J$108,5,FALSE),"")</f>
        <v/>
      </c>
      <c r="M77" s="95" t="str">
        <f>IF(AND(G77&lt;&gt;"",K77&gt;0),K77*VLOOKUP(CONCATENATE(G77,I77,H77),Llistes!$D$45:$J$108,6,FALSE),"")</f>
        <v/>
      </c>
      <c r="N77" s="96" t="str">
        <f>IF(AND(G77&lt;&gt;"",K77&gt;0),K77*VLOOKUP(CONCATENATE(G77,I77,H77),Llistes!$D$45:$J$108,7,FALSE),"")</f>
        <v/>
      </c>
      <c r="P77" s="141"/>
    </row>
    <row r="78" spans="4:16" x14ac:dyDescent="0.25">
      <c r="D78" s="104"/>
      <c r="E78" s="105"/>
      <c r="F78" s="106"/>
      <c r="G78" s="107"/>
      <c r="H78" s="108"/>
      <c r="I78" s="108"/>
      <c r="J78" s="108"/>
      <c r="K78" s="106"/>
      <c r="L78" s="95" t="str">
        <f>IF(AND(G78&lt;&gt;"",K78&gt;0),K78*VLOOKUP(CONCATENATE(G78,I78,H78),Llistes!$D$45:$J$108,5,FALSE),"")</f>
        <v/>
      </c>
      <c r="M78" s="95" t="str">
        <f>IF(AND(G78&lt;&gt;"",K78&gt;0),K78*VLOOKUP(CONCATENATE(G78,I78,H78),Llistes!$D$45:$J$108,6,FALSE),"")</f>
        <v/>
      </c>
      <c r="N78" s="96" t="str">
        <f>IF(AND(G78&lt;&gt;"",K78&gt;0),K78*VLOOKUP(CONCATENATE(G78,I78,H78),Llistes!$D$45:$J$108,7,FALSE),"")</f>
        <v/>
      </c>
      <c r="P78" s="141"/>
    </row>
    <row r="79" spans="4:16" x14ac:dyDescent="0.25">
      <c r="D79" s="104"/>
      <c r="E79" s="105"/>
      <c r="F79" s="106"/>
      <c r="G79" s="107"/>
      <c r="H79" s="108"/>
      <c r="I79" s="108"/>
      <c r="J79" s="108"/>
      <c r="K79" s="106"/>
      <c r="L79" s="95" t="str">
        <f>IF(AND(G79&lt;&gt;"",K79&gt;0),K79*VLOOKUP(CONCATENATE(G79,I79,H79),Llistes!$D$45:$J$108,5,FALSE),"")</f>
        <v/>
      </c>
      <c r="M79" s="95" t="str">
        <f>IF(AND(G79&lt;&gt;"",K79&gt;0),K79*VLOOKUP(CONCATENATE(G79,I79,H79),Llistes!$D$45:$J$108,6,FALSE),"")</f>
        <v/>
      </c>
      <c r="N79" s="96" t="str">
        <f>IF(AND(G79&lt;&gt;"",K79&gt;0),K79*VLOOKUP(CONCATENATE(G79,I79,H79),Llistes!$D$45:$J$108,7,FALSE),"")</f>
        <v/>
      </c>
      <c r="P79" s="141"/>
    </row>
    <row r="80" spans="4:16" x14ac:dyDescent="0.25">
      <c r="D80" s="104"/>
      <c r="E80" s="105"/>
      <c r="F80" s="106"/>
      <c r="G80" s="107"/>
      <c r="H80" s="108"/>
      <c r="I80" s="108"/>
      <c r="J80" s="108"/>
      <c r="K80" s="106"/>
      <c r="L80" s="95" t="str">
        <f>IF(AND(G80&lt;&gt;"",K80&gt;0),K80*VLOOKUP(CONCATENATE(G80,I80,H80),Llistes!$D$45:$J$108,5,FALSE),"")</f>
        <v/>
      </c>
      <c r="M80" s="95" t="str">
        <f>IF(AND(G80&lt;&gt;"",K80&gt;0),K80*VLOOKUP(CONCATENATE(G80,I80,H80),Llistes!$D$45:$J$108,6,FALSE),"")</f>
        <v/>
      </c>
      <c r="N80" s="96" t="str">
        <f>IF(AND(G80&lt;&gt;"",K80&gt;0),K80*VLOOKUP(CONCATENATE(G80,I80,H80),Llistes!$D$45:$J$108,7,FALSE),"")</f>
        <v/>
      </c>
      <c r="P80" s="141"/>
    </row>
    <row r="81" spans="4:16" x14ac:dyDescent="0.25">
      <c r="D81" s="104"/>
      <c r="E81" s="105"/>
      <c r="F81" s="106"/>
      <c r="G81" s="107"/>
      <c r="H81" s="108"/>
      <c r="I81" s="108"/>
      <c r="J81" s="108"/>
      <c r="K81" s="106"/>
      <c r="L81" s="95" t="str">
        <f>IF(AND(G81&lt;&gt;"",K81&gt;0),K81*VLOOKUP(CONCATENATE(G81,I81,H81),Llistes!$D$45:$J$108,5,FALSE),"")</f>
        <v/>
      </c>
      <c r="M81" s="95" t="str">
        <f>IF(AND(G81&lt;&gt;"",K81&gt;0),K81*VLOOKUP(CONCATENATE(G81,I81,H81),Llistes!$D$45:$J$108,6,FALSE),"")</f>
        <v/>
      </c>
      <c r="N81" s="96" t="str">
        <f>IF(AND(G81&lt;&gt;"",K81&gt;0),K81*VLOOKUP(CONCATENATE(G81,I81,H81),Llistes!$D$45:$J$108,7,FALSE),"")</f>
        <v/>
      </c>
      <c r="P81" s="141"/>
    </row>
    <row r="82" spans="4:16" x14ac:dyDescent="0.25">
      <c r="D82" s="104"/>
      <c r="E82" s="105"/>
      <c r="F82" s="106"/>
      <c r="G82" s="107"/>
      <c r="H82" s="108"/>
      <c r="I82" s="108"/>
      <c r="J82" s="108"/>
      <c r="K82" s="106"/>
      <c r="L82" s="95" t="str">
        <f>IF(AND(G82&lt;&gt;"",K82&gt;0),K82*VLOOKUP(CONCATENATE(G82,I82,H82),Llistes!$D$45:$J$108,5,FALSE),"")</f>
        <v/>
      </c>
      <c r="M82" s="95" t="str">
        <f>IF(AND(G82&lt;&gt;"",K82&gt;0),K82*VLOOKUP(CONCATENATE(G82,I82,H82),Llistes!$D$45:$J$108,6,FALSE),"")</f>
        <v/>
      </c>
      <c r="N82" s="96" t="str">
        <f>IF(AND(G82&lt;&gt;"",K82&gt;0),K82*VLOOKUP(CONCATENATE(G82,I82,H82),Llistes!$D$45:$J$108,7,FALSE),"")</f>
        <v/>
      </c>
      <c r="P82" s="141"/>
    </row>
    <row r="83" spans="4:16" x14ac:dyDescent="0.25">
      <c r="D83" s="104"/>
      <c r="E83" s="105"/>
      <c r="F83" s="106"/>
      <c r="G83" s="107"/>
      <c r="H83" s="108"/>
      <c r="I83" s="108"/>
      <c r="J83" s="108"/>
      <c r="K83" s="106"/>
      <c r="L83" s="95" t="str">
        <f>IF(AND(G83&lt;&gt;"",K83&gt;0),K83*VLOOKUP(CONCATENATE(G83,I83,H83),Llistes!$D$45:$J$108,5,FALSE),"")</f>
        <v/>
      </c>
      <c r="M83" s="95" t="str">
        <f>IF(AND(G83&lt;&gt;"",K83&gt;0),K83*VLOOKUP(CONCATENATE(G83,I83,H83),Llistes!$D$45:$J$108,6,FALSE),"")</f>
        <v/>
      </c>
      <c r="N83" s="96" t="str">
        <f>IF(AND(G83&lt;&gt;"",K83&gt;0),K83*VLOOKUP(CONCATENATE(G83,I83,H83),Llistes!$D$45:$J$108,7,FALSE),"")</f>
        <v/>
      </c>
      <c r="P83" s="141"/>
    </row>
    <row r="84" spans="4:16" x14ac:dyDescent="0.25">
      <c r="D84" s="104"/>
      <c r="E84" s="105"/>
      <c r="F84" s="106"/>
      <c r="G84" s="107"/>
      <c r="H84" s="108"/>
      <c r="I84" s="108"/>
      <c r="J84" s="108"/>
      <c r="K84" s="106"/>
      <c r="L84" s="95" t="str">
        <f>IF(AND(G84&lt;&gt;"",K84&gt;0),K84*VLOOKUP(CONCATENATE(G84,I84,H84),Llistes!$D$45:$J$108,5,FALSE),"")</f>
        <v/>
      </c>
      <c r="M84" s="95" t="str">
        <f>IF(AND(G84&lt;&gt;"",K84&gt;0),K84*VLOOKUP(CONCATENATE(G84,I84,H84),Llistes!$D$45:$J$108,6,FALSE),"")</f>
        <v/>
      </c>
      <c r="N84" s="96" t="str">
        <f>IF(AND(G84&lt;&gt;"",K84&gt;0),K84*VLOOKUP(CONCATENATE(G84,I84,H84),Llistes!$D$45:$J$108,7,FALSE),"")</f>
        <v/>
      </c>
      <c r="P84" s="141"/>
    </row>
    <row r="85" spans="4:16" x14ac:dyDescent="0.25">
      <c r="D85" s="104"/>
      <c r="E85" s="105"/>
      <c r="F85" s="106"/>
      <c r="G85" s="107"/>
      <c r="H85" s="108"/>
      <c r="I85" s="108"/>
      <c r="J85" s="108"/>
      <c r="K85" s="106"/>
      <c r="L85" s="95" t="str">
        <f>IF(AND(G85&lt;&gt;"",K85&gt;0),K85*VLOOKUP(CONCATENATE(G85,I85,H85),Llistes!$D$45:$J$108,5,FALSE),"")</f>
        <v/>
      </c>
      <c r="M85" s="95" t="str">
        <f>IF(AND(G85&lt;&gt;"",K85&gt;0),K85*VLOOKUP(CONCATENATE(G85,I85,H85),Llistes!$D$45:$J$108,6,FALSE),"")</f>
        <v/>
      </c>
      <c r="N85" s="96" t="str">
        <f>IF(AND(G85&lt;&gt;"",K85&gt;0),K85*VLOOKUP(CONCATENATE(G85,I85,H85),Llistes!$D$45:$J$108,7,FALSE),"")</f>
        <v/>
      </c>
      <c r="P85" s="141"/>
    </row>
    <row r="86" spans="4:16" x14ac:dyDescent="0.25">
      <c r="D86" s="104"/>
      <c r="E86" s="105"/>
      <c r="F86" s="106"/>
      <c r="G86" s="107"/>
      <c r="H86" s="108"/>
      <c r="I86" s="108"/>
      <c r="J86" s="108"/>
      <c r="K86" s="106"/>
      <c r="L86" s="95" t="str">
        <f>IF(AND(G86&lt;&gt;"",K86&gt;0),K86*VLOOKUP(CONCATENATE(G86,I86,H86),Llistes!$D$45:$J$108,5,FALSE),"")</f>
        <v/>
      </c>
      <c r="M86" s="95" t="str">
        <f>IF(AND(G86&lt;&gt;"",K86&gt;0),K86*VLOOKUP(CONCATENATE(G86,I86,H86),Llistes!$D$45:$J$108,6,FALSE),"")</f>
        <v/>
      </c>
      <c r="N86" s="96" t="str">
        <f>IF(AND(G86&lt;&gt;"",K86&gt;0),K86*VLOOKUP(CONCATENATE(G86,I86,H86),Llistes!$D$45:$J$108,7,FALSE),"")</f>
        <v/>
      </c>
      <c r="P86" s="141"/>
    </row>
    <row r="87" spans="4:16" x14ac:dyDescent="0.25">
      <c r="D87" s="104"/>
      <c r="E87" s="105"/>
      <c r="F87" s="106"/>
      <c r="G87" s="107"/>
      <c r="H87" s="108"/>
      <c r="I87" s="108"/>
      <c r="J87" s="108"/>
      <c r="K87" s="106"/>
      <c r="L87" s="95" t="str">
        <f>IF(AND(G87&lt;&gt;"",K87&gt;0),K87*VLOOKUP(CONCATENATE(G87,I87,H87),Llistes!$D$45:$J$108,5,FALSE),"")</f>
        <v/>
      </c>
      <c r="M87" s="95" t="str">
        <f>IF(AND(G87&lt;&gt;"",K87&gt;0),K87*VLOOKUP(CONCATENATE(G87,I87,H87),Llistes!$D$45:$J$108,6,FALSE),"")</f>
        <v/>
      </c>
      <c r="N87" s="96" t="str">
        <f>IF(AND(G87&lt;&gt;"",K87&gt;0),K87*VLOOKUP(CONCATENATE(G87,I87,H87),Llistes!$D$45:$J$108,7,FALSE),"")</f>
        <v/>
      </c>
      <c r="P87" s="141"/>
    </row>
    <row r="88" spans="4:16" x14ac:dyDescent="0.25">
      <c r="D88" s="104"/>
      <c r="E88" s="105"/>
      <c r="F88" s="106"/>
      <c r="G88" s="107"/>
      <c r="H88" s="108"/>
      <c r="I88" s="108"/>
      <c r="J88" s="108"/>
      <c r="K88" s="106"/>
      <c r="L88" s="95" t="str">
        <f>IF(AND(G88&lt;&gt;"",K88&gt;0),K88*VLOOKUP(CONCATENATE(G88,I88,H88),Llistes!$D$45:$J$108,5,FALSE),"")</f>
        <v/>
      </c>
      <c r="M88" s="95" t="str">
        <f>IF(AND(G88&lt;&gt;"",K88&gt;0),K88*VLOOKUP(CONCATENATE(G88,I88,H88),Llistes!$D$45:$J$108,6,FALSE),"")</f>
        <v/>
      </c>
      <c r="N88" s="96" t="str">
        <f>IF(AND(G88&lt;&gt;"",K88&gt;0),K88*VLOOKUP(CONCATENATE(G88,I88,H88),Llistes!$D$45:$J$108,7,FALSE),"")</f>
        <v/>
      </c>
      <c r="P88" s="141"/>
    </row>
    <row r="89" spans="4:16" x14ac:dyDescent="0.25">
      <c r="D89" s="104"/>
      <c r="E89" s="105"/>
      <c r="F89" s="106"/>
      <c r="G89" s="107"/>
      <c r="H89" s="108"/>
      <c r="I89" s="108"/>
      <c r="J89" s="108"/>
      <c r="K89" s="106"/>
      <c r="L89" s="95" t="str">
        <f>IF(AND(G89&lt;&gt;"",K89&gt;0),K89*VLOOKUP(CONCATENATE(G89,I89,H89),Llistes!$D$45:$J$108,5,FALSE),"")</f>
        <v/>
      </c>
      <c r="M89" s="95" t="str">
        <f>IF(AND(G89&lt;&gt;"",K89&gt;0),K89*VLOOKUP(CONCATENATE(G89,I89,H89),Llistes!$D$45:$J$108,6,FALSE),"")</f>
        <v/>
      </c>
      <c r="N89" s="96" t="str">
        <f>IF(AND(G89&lt;&gt;"",K89&gt;0),K89*VLOOKUP(CONCATENATE(G89,I89,H89),Llistes!$D$45:$J$108,7,FALSE),"")</f>
        <v/>
      </c>
      <c r="P89" s="141"/>
    </row>
    <row r="90" spans="4:16" x14ac:dyDescent="0.25">
      <c r="D90" s="104"/>
      <c r="E90" s="105"/>
      <c r="F90" s="106"/>
      <c r="G90" s="107"/>
      <c r="H90" s="108"/>
      <c r="I90" s="108"/>
      <c r="J90" s="108"/>
      <c r="K90" s="106"/>
      <c r="L90" s="95" t="str">
        <f>IF(AND(G90&lt;&gt;"",K90&gt;0),K90*VLOOKUP(CONCATENATE(G90,I90,H90),Llistes!$D$45:$J$108,5,FALSE),"")</f>
        <v/>
      </c>
      <c r="M90" s="95" t="str">
        <f>IF(AND(G90&lt;&gt;"",K90&gt;0),K90*VLOOKUP(CONCATENATE(G90,I90,H90),Llistes!$D$45:$J$108,6,FALSE),"")</f>
        <v/>
      </c>
      <c r="N90" s="96" t="str">
        <f>IF(AND(G90&lt;&gt;"",K90&gt;0),K90*VLOOKUP(CONCATENATE(G90,I90,H90),Llistes!$D$45:$J$108,7,FALSE),"")</f>
        <v/>
      </c>
      <c r="P90" s="141"/>
    </row>
    <row r="91" spans="4:16" x14ac:dyDescent="0.25">
      <c r="D91" s="104"/>
      <c r="E91" s="105"/>
      <c r="F91" s="106"/>
      <c r="G91" s="107"/>
      <c r="H91" s="108"/>
      <c r="I91" s="108"/>
      <c r="J91" s="108"/>
      <c r="K91" s="106"/>
      <c r="L91" s="95" t="str">
        <f>IF(AND(G91&lt;&gt;"",K91&gt;0),K91*VLOOKUP(CONCATENATE(G91,I91,H91),Llistes!$D$45:$J$108,5,FALSE),"")</f>
        <v/>
      </c>
      <c r="M91" s="95" t="str">
        <f>IF(AND(G91&lt;&gt;"",K91&gt;0),K91*VLOOKUP(CONCATENATE(G91,I91,H91),Llistes!$D$45:$J$108,6,FALSE),"")</f>
        <v/>
      </c>
      <c r="N91" s="96" t="str">
        <f>IF(AND(G91&lt;&gt;"",K91&gt;0),K91*VLOOKUP(CONCATENATE(G91,I91,H91),Llistes!$D$45:$J$108,7,FALSE),"")</f>
        <v/>
      </c>
      <c r="P91" s="141"/>
    </row>
    <row r="92" spans="4:16" x14ac:dyDescent="0.25">
      <c r="D92" s="104"/>
      <c r="E92" s="105"/>
      <c r="F92" s="106"/>
      <c r="G92" s="107"/>
      <c r="H92" s="108"/>
      <c r="I92" s="108"/>
      <c r="J92" s="108"/>
      <c r="K92" s="106"/>
      <c r="L92" s="95" t="str">
        <f>IF(AND(G92&lt;&gt;"",K92&gt;0),K92*VLOOKUP(CONCATENATE(G92,I92,H92),Llistes!$D$45:$J$108,5,FALSE),"")</f>
        <v/>
      </c>
      <c r="M92" s="95" t="str">
        <f>IF(AND(G92&lt;&gt;"",K92&gt;0),K92*VLOOKUP(CONCATENATE(G92,I92,H92),Llistes!$D$45:$J$108,6,FALSE),"")</f>
        <v/>
      </c>
      <c r="N92" s="96" t="str">
        <f>IF(AND(G92&lt;&gt;"",K92&gt;0),K92*VLOOKUP(CONCATENATE(G92,I92,H92),Llistes!$D$45:$J$108,7,FALSE),"")</f>
        <v/>
      </c>
      <c r="P92" s="141"/>
    </row>
    <row r="93" spans="4:16" x14ac:dyDescent="0.25">
      <c r="D93" s="104"/>
      <c r="E93" s="105"/>
      <c r="F93" s="106"/>
      <c r="G93" s="107"/>
      <c r="H93" s="108"/>
      <c r="I93" s="108"/>
      <c r="J93" s="108"/>
      <c r="K93" s="106"/>
      <c r="L93" s="95" t="str">
        <f>IF(AND(G93&lt;&gt;"",K93&gt;0),K93*VLOOKUP(CONCATENATE(G93,I93,H93),Llistes!$D$45:$J$108,5,FALSE),"")</f>
        <v/>
      </c>
      <c r="M93" s="95" t="str">
        <f>IF(AND(G93&lt;&gt;"",K93&gt;0),K93*VLOOKUP(CONCATENATE(G93,I93,H93),Llistes!$D$45:$J$108,6,FALSE),"")</f>
        <v/>
      </c>
      <c r="N93" s="96" t="str">
        <f>IF(AND(G93&lt;&gt;"",K93&gt;0),K93*VLOOKUP(CONCATENATE(G93,I93,H93),Llistes!$D$45:$J$108,7,FALSE),"")</f>
        <v/>
      </c>
      <c r="P93" s="141"/>
    </row>
    <row r="94" spans="4:16" x14ac:dyDescent="0.25">
      <c r="D94" s="104"/>
      <c r="E94" s="105"/>
      <c r="F94" s="106"/>
      <c r="G94" s="107"/>
      <c r="H94" s="108"/>
      <c r="I94" s="108"/>
      <c r="J94" s="108"/>
      <c r="K94" s="106"/>
      <c r="L94" s="95" t="str">
        <f>IF(AND(G94&lt;&gt;"",K94&gt;0),K94*VLOOKUP(CONCATENATE(G94,I94,H94),Llistes!$D$45:$J$108,5,FALSE),"")</f>
        <v/>
      </c>
      <c r="M94" s="95" t="str">
        <f>IF(AND(G94&lt;&gt;"",K94&gt;0),K94*VLOOKUP(CONCATENATE(G94,I94,H94),Llistes!$D$45:$J$108,6,FALSE),"")</f>
        <v/>
      </c>
      <c r="N94" s="96" t="str">
        <f>IF(AND(G94&lt;&gt;"",K94&gt;0),K94*VLOOKUP(CONCATENATE(G94,I94,H94),Llistes!$D$45:$J$108,7,FALSE),"")</f>
        <v/>
      </c>
      <c r="P94" s="141"/>
    </row>
    <row r="95" spans="4:16" x14ac:dyDescent="0.25">
      <c r="D95" s="104"/>
      <c r="E95" s="105"/>
      <c r="F95" s="106"/>
      <c r="G95" s="107"/>
      <c r="H95" s="108"/>
      <c r="I95" s="108"/>
      <c r="J95" s="108"/>
      <c r="K95" s="106"/>
      <c r="L95" s="95" t="str">
        <f>IF(AND(G95&lt;&gt;"",K95&gt;0),K95*VLOOKUP(CONCATENATE(G95,I95,H95),Llistes!$D$45:$J$108,5,FALSE),"")</f>
        <v/>
      </c>
      <c r="M95" s="95" t="str">
        <f>IF(AND(G95&lt;&gt;"",K95&gt;0),K95*VLOOKUP(CONCATENATE(G95,I95,H95),Llistes!$D$45:$J$108,6,FALSE),"")</f>
        <v/>
      </c>
      <c r="N95" s="96" t="str">
        <f>IF(AND(G95&lt;&gt;"",K95&gt;0),K95*VLOOKUP(CONCATENATE(G95,I95,H95),Llistes!$D$45:$J$108,7,FALSE),"")</f>
        <v/>
      </c>
      <c r="P95" s="141"/>
    </row>
    <row r="96" spans="4:16" x14ac:dyDescent="0.25">
      <c r="D96" s="104"/>
      <c r="E96" s="105"/>
      <c r="F96" s="106"/>
      <c r="G96" s="107"/>
      <c r="H96" s="108"/>
      <c r="I96" s="108"/>
      <c r="J96" s="108"/>
      <c r="K96" s="106"/>
      <c r="L96" s="95" t="str">
        <f>IF(AND(G96&lt;&gt;"",K96&gt;0),K96*VLOOKUP(CONCATENATE(G96,I96,H96),Llistes!$D$45:$J$108,5,FALSE),"")</f>
        <v/>
      </c>
      <c r="M96" s="95" t="str">
        <f>IF(AND(G96&lt;&gt;"",K96&gt;0),K96*VLOOKUP(CONCATENATE(G96,I96,H96),Llistes!$D$45:$J$108,6,FALSE),"")</f>
        <v/>
      </c>
      <c r="N96" s="96" t="str">
        <f>IF(AND(G96&lt;&gt;"",K96&gt;0),K96*VLOOKUP(CONCATENATE(G96,I96,H96),Llistes!$D$45:$J$108,7,FALSE),"")</f>
        <v/>
      </c>
      <c r="P96" s="141"/>
    </row>
    <row r="97" spans="4:16" x14ac:dyDescent="0.25">
      <c r="D97" s="104"/>
      <c r="E97" s="105"/>
      <c r="F97" s="106"/>
      <c r="G97" s="107"/>
      <c r="H97" s="108"/>
      <c r="I97" s="108"/>
      <c r="J97" s="108"/>
      <c r="K97" s="106"/>
      <c r="L97" s="95" t="str">
        <f>IF(AND(G97&lt;&gt;"",K97&gt;0),K97*VLOOKUP(CONCATENATE(G97,I97,H97),Llistes!$D$45:$J$108,5,FALSE),"")</f>
        <v/>
      </c>
      <c r="M97" s="95" t="str">
        <f>IF(AND(G97&lt;&gt;"",K97&gt;0),K97*VLOOKUP(CONCATENATE(G97,I97,H97),Llistes!$D$45:$J$108,6,FALSE),"")</f>
        <v/>
      </c>
      <c r="N97" s="96" t="str">
        <f>IF(AND(G97&lt;&gt;"",K97&gt;0),K97*VLOOKUP(CONCATENATE(G97,I97,H97),Llistes!$D$45:$J$108,7,FALSE),"")</f>
        <v/>
      </c>
      <c r="P97" s="141"/>
    </row>
    <row r="98" spans="4:16" x14ac:dyDescent="0.25">
      <c r="D98" s="104"/>
      <c r="E98" s="105"/>
      <c r="F98" s="106"/>
      <c r="G98" s="107"/>
      <c r="H98" s="108"/>
      <c r="I98" s="108"/>
      <c r="J98" s="108"/>
      <c r="K98" s="106"/>
      <c r="L98" s="95" t="str">
        <f>IF(AND(G98&lt;&gt;"",K98&gt;0),K98*VLOOKUP(CONCATENATE(G98,I98,H98),Llistes!$D$45:$J$108,5,FALSE),"")</f>
        <v/>
      </c>
      <c r="M98" s="95" t="str">
        <f>IF(AND(G98&lt;&gt;"",K98&gt;0),K98*VLOOKUP(CONCATENATE(G98,I98,H98),Llistes!$D$45:$J$108,6,FALSE),"")</f>
        <v/>
      </c>
      <c r="N98" s="96" t="str">
        <f>IF(AND(G98&lt;&gt;"",K98&gt;0),K98*VLOOKUP(CONCATENATE(G98,I98,H98),Llistes!$D$45:$J$108,7,FALSE),"")</f>
        <v/>
      </c>
      <c r="P98" s="141"/>
    </row>
    <row r="99" spans="4:16" x14ac:dyDescent="0.25">
      <c r="D99" s="104"/>
      <c r="E99" s="105"/>
      <c r="F99" s="106"/>
      <c r="G99" s="107"/>
      <c r="H99" s="108"/>
      <c r="I99" s="108"/>
      <c r="J99" s="108"/>
      <c r="K99" s="106"/>
      <c r="L99" s="95" t="str">
        <f>IF(AND(G99&lt;&gt;"",K99&gt;0),K99*VLOOKUP(CONCATENATE(G99,I99,H99),Llistes!$D$45:$J$108,5,FALSE),"")</f>
        <v/>
      </c>
      <c r="M99" s="95" t="str">
        <f>IF(AND(G99&lt;&gt;"",K99&gt;0),K99*VLOOKUP(CONCATENATE(G99,I99,H99),Llistes!$D$45:$J$108,6,FALSE),"")</f>
        <v/>
      </c>
      <c r="N99" s="96" t="str">
        <f>IF(AND(G99&lt;&gt;"",K99&gt;0),K99*VLOOKUP(CONCATENATE(G99,I99,H99),Llistes!$D$45:$J$108,7,FALSE),"")</f>
        <v/>
      </c>
      <c r="P99" s="141"/>
    </row>
    <row r="100" spans="4:16" ht="13" thickBot="1" x14ac:dyDescent="0.3">
      <c r="D100" s="109"/>
      <c r="E100" s="110"/>
      <c r="F100" s="111"/>
      <c r="G100" s="112"/>
      <c r="H100" s="113"/>
      <c r="I100" s="113"/>
      <c r="J100" s="113"/>
      <c r="K100" s="111"/>
      <c r="L100" s="97" t="str">
        <f>IF(AND(G100&lt;&gt;"",K100&gt;0),K100*VLOOKUP(CONCATENATE(G100,I100,H100),Llistes!$D$45:$J$108,5,FALSE),"")</f>
        <v/>
      </c>
      <c r="M100" s="97" t="str">
        <f>IF(AND(G100&lt;&gt;"",K100&gt;0),K100*VLOOKUP(CONCATENATE(G100,I100,H100),Llistes!$D$45:$J$108,6,FALSE),"")</f>
        <v/>
      </c>
      <c r="N100" s="98" t="str">
        <f>IF(AND(G100&lt;&gt;"",K100&gt;0),K100*VLOOKUP(CONCATENATE(G100,I100,H100),Llistes!$D$45:$J$108,7,FALSE),"")</f>
        <v/>
      </c>
      <c r="P100" s="141"/>
    </row>
  </sheetData>
  <sheetProtection algorithmName="SHA-512" hashValue="1a2gFsxCGdYXfSeaGXOLnOBRorxQcOuCdnek03k1DRCtmAm57geGiIbZnOSbF+Qtfeb2+w80x5XQkgMMzW6fmA==" saltValue="laXcYXJEWpwnTubyE0KJiw==" spinCount="100000" sheet="1" objects="1" scenarios="1"/>
  <mergeCells count="14">
    <mergeCell ref="J3:N3"/>
    <mergeCell ref="D3:I3"/>
    <mergeCell ref="D5:N5"/>
    <mergeCell ref="D10:G10"/>
    <mergeCell ref="G7:G8"/>
    <mergeCell ref="K7:K8"/>
    <mergeCell ref="L7:L8"/>
    <mergeCell ref="M7:M8"/>
    <mergeCell ref="J7:J8"/>
    <mergeCell ref="H7:H8"/>
    <mergeCell ref="N7:N8"/>
    <mergeCell ref="D7:D8"/>
    <mergeCell ref="E6:F6"/>
    <mergeCell ref="G6:J6"/>
  </mergeCells>
  <conditionalFormatting sqref="K16">
    <cfRule type="expression" dxfId="24" priority="14">
      <formula>siinm($G$16&lt;&gt;"",Verdader,FALSE)</formula>
    </cfRule>
  </conditionalFormatting>
  <conditionalFormatting sqref="F13:F100">
    <cfRule type="expression" dxfId="23" priority="4">
      <formula>IF(AND(G13&lt;&gt;"",F13=""),TRUE,FALSE)</formula>
    </cfRule>
    <cfRule type="expression" dxfId="22" priority="11">
      <formula>IF(F13&gt;2014,TRUE,FALSE)</formula>
    </cfRule>
  </conditionalFormatting>
  <conditionalFormatting sqref="I13:I100">
    <cfRule type="expression" dxfId="21" priority="10">
      <formula>IF(AND(G13&lt;&gt;"",I13=""),TRUE,FALSE)</formula>
    </cfRule>
  </conditionalFormatting>
  <conditionalFormatting sqref="K13:K100">
    <cfRule type="expression" dxfId="20" priority="7">
      <formula>IF(AND(G13&lt;&gt;"",OR(K13="",H13="")),TRUE,FALSE)</formula>
    </cfRule>
  </conditionalFormatting>
  <conditionalFormatting sqref="E13:E100">
    <cfRule type="expression" dxfId="19" priority="6">
      <formula>IF(AND(G13&lt;&gt;"",E13=""),TRUE,FALSE)</formula>
    </cfRule>
  </conditionalFormatting>
  <conditionalFormatting sqref="H13:H100">
    <cfRule type="expression" dxfId="18" priority="5">
      <formula>IF(AND(G13&lt;&gt;"",H13=""),TRUE,FALSE)</formula>
    </cfRule>
  </conditionalFormatting>
  <conditionalFormatting sqref="D13:D100">
    <cfRule type="expression" dxfId="17" priority="3">
      <formula>IF(AND(G13&lt;&gt;"",D13=""),TRUE,FALSE)</formula>
    </cfRule>
  </conditionalFormatting>
  <conditionalFormatting sqref="J13:J100">
    <cfRule type="expression" dxfId="16" priority="1">
      <formula>IF(AND(OR(LEFT(G13,3)="ET8", LEFT(G13,3)="ET7"),J13="SFF"),TRUE,FALSE)</formula>
    </cfRule>
    <cfRule type="expression" dxfId="15" priority="2">
      <formula>IF(AND(G13&lt;&gt;"",J13=""),TRUE,FALSE)</formula>
    </cfRule>
  </conditionalFormatting>
  <hyperlinks>
    <hyperlink ref="P5" location="Portàtils!A1" display="è"/>
    <hyperlink ref="B5" location="Unitat!A1" display="ç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&amp;CPàgina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Llistes!$D$22:$D$23</xm:f>
          </x14:formula1>
          <xm:sqref>J13:J100</xm:sqref>
        </x14:dataValidation>
        <x14:dataValidation type="list" allowBlank="1" showInputMessage="1" showErrorMessage="1">
          <x14:formula1>
            <xm:f>Llistes!$D$18:$D$19</xm:f>
          </x14:formula1>
          <xm:sqref>I13:I100</xm:sqref>
        </x14:dataValidation>
        <x14:dataValidation type="list" allowBlank="1" showInputMessage="1" showErrorMessage="1">
          <x14:formula1>
            <xm:f>Llistes!$D$27:$D$30</xm:f>
          </x14:formula1>
          <xm:sqref>H13:H100</xm:sqref>
        </x14:dataValidation>
        <x14:dataValidation type="list" allowBlank="1" showInputMessage="1" showErrorMessage="1">
          <x14:formula1>
            <xm:f>Llistes!$C$35:$C$42</xm:f>
          </x14:formula1>
          <xm:sqref>G13:G100</xm:sqref>
        </x14:dataValidation>
        <x14:dataValidation type="list" operator="equal" allowBlank="1" showErrorMessage="1">
          <x14:formula1>
            <xm:f>Llistes!$D$3:$D$11</xm:f>
          </x14:formula1>
          <x14:formula2>
            <xm:f>0</xm:f>
          </x14:formula2>
          <xm:sqref>D13:D100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99"/>
  <sheetViews>
    <sheetView zoomScaleNormal="100" workbookViewId="0">
      <pane ySplit="11" topLeftCell="A47" activePane="bottomLeft" state="frozen"/>
      <selection pane="bottomLeft" activeCell="B5" sqref="B5"/>
    </sheetView>
  </sheetViews>
  <sheetFormatPr baseColWidth="10" defaultColWidth="9.08984375" defaultRowHeight="12.5" x14ac:dyDescent="0.25"/>
  <cols>
    <col min="1" max="1" width="1.36328125" style="115" customWidth="1"/>
    <col min="2" max="2" width="6.90625" style="115" customWidth="1"/>
    <col min="3" max="3" width="1" style="115" customWidth="1"/>
    <col min="4" max="4" width="10" style="131" customWidth="1"/>
    <col min="5" max="5" width="48.08984375" style="132" customWidth="1"/>
    <col min="6" max="6" width="13.08984375" style="133" customWidth="1"/>
    <col min="7" max="7" width="13" style="131" customWidth="1"/>
    <col min="8" max="8" width="10.453125" style="131" customWidth="1"/>
    <col min="9" max="9" width="10.6328125" style="131" customWidth="1"/>
    <col min="10" max="10" width="10.36328125" style="131" customWidth="1"/>
    <col min="11" max="11" width="13.90625" style="131" customWidth="1"/>
    <col min="12" max="12" width="13.36328125" style="131" customWidth="1"/>
    <col min="13" max="13" width="13.6328125" style="131" customWidth="1"/>
    <col min="14" max="14" width="1.54296875" style="115" customWidth="1"/>
    <col min="15" max="15" width="6.90625" style="131" customWidth="1"/>
    <col min="16" max="16" width="1.54296875" style="115" customWidth="1"/>
    <col min="17" max="16384" width="9.08984375" style="115"/>
  </cols>
  <sheetData>
    <row r="1" spans="2:16" ht="3.75" customHeight="1" x14ac:dyDescent="0.25">
      <c r="D1" s="115"/>
      <c r="E1" s="115"/>
      <c r="F1" s="131"/>
      <c r="G1" s="132"/>
      <c r="H1" s="133"/>
      <c r="M1" s="115"/>
      <c r="O1" s="115"/>
    </row>
    <row r="2" spans="2:16" ht="3.75" customHeight="1" x14ac:dyDescent="0.25"/>
    <row r="3" spans="2:16" ht="24" customHeight="1" x14ac:dyDescent="0.25">
      <c r="D3" s="187" t="s">
        <v>191</v>
      </c>
      <c r="E3" s="187"/>
      <c r="F3" s="187"/>
      <c r="G3" s="187"/>
      <c r="H3" s="187"/>
      <c r="I3" s="187"/>
      <c r="J3" s="186" t="s">
        <v>214</v>
      </c>
      <c r="K3" s="186"/>
      <c r="L3" s="186"/>
      <c r="M3" s="186"/>
      <c r="N3" s="135"/>
      <c r="O3" s="115"/>
      <c r="P3" s="135"/>
    </row>
    <row r="4" spans="2:16" ht="3.75" customHeight="1" x14ac:dyDescent="0.25">
      <c r="D4" s="115"/>
      <c r="E4" s="115"/>
      <c r="F4" s="131"/>
      <c r="G4" s="132"/>
      <c r="H4" s="133"/>
      <c r="M4" s="115"/>
      <c r="N4" s="135"/>
      <c r="O4" s="115"/>
      <c r="P4" s="135"/>
    </row>
    <row r="5" spans="2:16" s="131" customFormat="1" ht="31.5" customHeight="1" x14ac:dyDescent="0.25">
      <c r="B5" s="136" t="s">
        <v>186</v>
      </c>
      <c r="D5" s="188" t="str">
        <f>IF(Unitat!C5="","Especifiqueu la unitat a la pestanya d'unitats",Unitat!C5)</f>
        <v>Especifiqueu la unitat a la pestanya d'unitats</v>
      </c>
      <c r="E5" s="188"/>
      <c r="F5" s="188"/>
      <c r="G5" s="188"/>
      <c r="H5" s="188"/>
      <c r="I5" s="188"/>
      <c r="J5" s="188"/>
      <c r="K5" s="188"/>
      <c r="L5" s="188"/>
      <c r="M5" s="188"/>
      <c r="N5" s="115"/>
      <c r="O5" s="136" t="s">
        <v>183</v>
      </c>
      <c r="P5" s="115"/>
    </row>
    <row r="6" spans="2:16" s="131" customFormat="1" ht="15.75" customHeight="1" x14ac:dyDescent="0.25">
      <c r="B6" s="128" t="s">
        <v>185</v>
      </c>
      <c r="D6" s="137" t="s">
        <v>1</v>
      </c>
      <c r="E6" s="193" t="s">
        <v>187</v>
      </c>
      <c r="F6" s="193"/>
      <c r="G6" s="138" t="s">
        <v>188</v>
      </c>
      <c r="H6" s="138"/>
      <c r="I6" s="138"/>
      <c r="J6" s="138"/>
      <c r="K6" s="138"/>
      <c r="L6" s="138"/>
      <c r="M6" s="138"/>
      <c r="N6" s="115"/>
      <c r="O6" s="128" t="s">
        <v>195</v>
      </c>
      <c r="P6" s="115"/>
    </row>
    <row r="7" spans="2:16" s="133" customFormat="1" ht="18" customHeight="1" x14ac:dyDescent="0.3">
      <c r="D7" s="192" t="s">
        <v>184</v>
      </c>
      <c r="E7" s="139" t="s">
        <v>11</v>
      </c>
      <c r="F7" s="139" t="s">
        <v>24</v>
      </c>
      <c r="G7" s="191" t="s">
        <v>193</v>
      </c>
      <c r="H7" s="191" t="s">
        <v>192</v>
      </c>
      <c r="I7" s="140" t="s">
        <v>14</v>
      </c>
      <c r="J7" s="191" t="s">
        <v>5</v>
      </c>
      <c r="K7" s="190" t="s">
        <v>6</v>
      </c>
      <c r="L7" s="191" t="s">
        <v>2</v>
      </c>
      <c r="M7" s="190" t="s">
        <v>7</v>
      </c>
      <c r="N7" s="115"/>
      <c r="O7" s="141"/>
      <c r="P7" s="115"/>
    </row>
    <row r="8" spans="2:16" s="142" customFormat="1" ht="22.5" customHeight="1" x14ac:dyDescent="0.25">
      <c r="D8" s="192"/>
      <c r="E8" s="143" t="s">
        <v>10</v>
      </c>
      <c r="F8" s="143" t="s">
        <v>255</v>
      </c>
      <c r="G8" s="191"/>
      <c r="H8" s="191"/>
      <c r="I8" s="144" t="s">
        <v>15</v>
      </c>
      <c r="J8" s="191"/>
      <c r="K8" s="190"/>
      <c r="L8" s="191"/>
      <c r="M8" s="190"/>
      <c r="N8" s="115"/>
      <c r="O8" s="141"/>
      <c r="P8" s="115"/>
    </row>
    <row r="9" spans="2:16" ht="4.5" customHeight="1" x14ac:dyDescent="0.25">
      <c r="O9" s="141"/>
    </row>
    <row r="10" spans="2:16" s="145" customFormat="1" ht="19.5" customHeight="1" x14ac:dyDescent="0.25">
      <c r="D10" s="189"/>
      <c r="E10" s="189"/>
      <c r="F10" s="189"/>
      <c r="G10" s="189"/>
      <c r="H10" s="146"/>
      <c r="I10" s="146"/>
      <c r="J10" s="91">
        <f>SUM(J12:J99)</f>
        <v>0</v>
      </c>
      <c r="K10" s="92">
        <f>SUM(K12:K99)</f>
        <v>0</v>
      </c>
      <c r="L10" s="92">
        <f>SUM(L12:L99)</f>
        <v>0</v>
      </c>
      <c r="M10" s="92">
        <f>SUM(M12:M99)</f>
        <v>0</v>
      </c>
      <c r="N10" s="115"/>
      <c r="O10" s="141"/>
      <c r="P10" s="115"/>
    </row>
    <row r="11" spans="2:16" ht="4.5" customHeight="1" thickBot="1" x14ac:dyDescent="0.3">
      <c r="O11" s="141"/>
    </row>
    <row r="12" spans="2:16" x14ac:dyDescent="0.25">
      <c r="D12" s="99"/>
      <c r="E12" s="100"/>
      <c r="F12" s="101"/>
      <c r="G12" s="103"/>
      <c r="H12" s="103"/>
      <c r="I12" s="103"/>
      <c r="J12" s="101"/>
      <c r="K12" s="93" t="str">
        <f>IF(AND(G12&lt;&gt;"",J12&gt;0),J12*VLOOKUP(CONCATENATE(G12,I12,H12),Llistes!$D$156:$J$179,5,FALSE),"")</f>
        <v/>
      </c>
      <c r="L12" s="93" t="str">
        <f>IF(AND(G12&lt;&gt;"",J12&gt;0),J12*VLOOKUP(CONCATENATE(G12,I12,H12),Llistes!$D$156:$J$179,6,FALSE),"")</f>
        <v/>
      </c>
      <c r="M12" s="94" t="str">
        <f>IF(AND(G12&lt;&gt;"",J12&gt;0),K12-L12,"")</f>
        <v/>
      </c>
      <c r="O12" s="141"/>
    </row>
    <row r="13" spans="2:16" x14ac:dyDescent="0.25">
      <c r="D13" s="104"/>
      <c r="E13" s="105"/>
      <c r="F13" s="106"/>
      <c r="G13" s="108"/>
      <c r="H13" s="108"/>
      <c r="I13" s="108"/>
      <c r="J13" s="106"/>
      <c r="K13" s="95" t="str">
        <f>IF(AND(G13&lt;&gt;"",J13&gt;0),J13*VLOOKUP(CONCATENATE(G13,I13,H13),Llistes!$D$156:$J$179,5,FALSE),"")</f>
        <v/>
      </c>
      <c r="L13" s="95" t="str">
        <f>IF(AND(G13&lt;&gt;"",J13&gt;0),J13*VLOOKUP(CONCATENATE(G13,I13,H13),Llistes!$D$156:$J$179,6,FALSE),"")</f>
        <v/>
      </c>
      <c r="M13" s="96" t="str">
        <f t="shared" ref="M13:M76" si="0">IF(AND(G13&lt;&gt;"",J13&gt;0),K13-L13,"")</f>
        <v/>
      </c>
      <c r="O13" s="141"/>
    </row>
    <row r="14" spans="2:16" x14ac:dyDescent="0.25">
      <c r="D14" s="104"/>
      <c r="E14" s="105"/>
      <c r="F14" s="106"/>
      <c r="G14" s="108"/>
      <c r="H14" s="108"/>
      <c r="I14" s="108"/>
      <c r="J14" s="106"/>
      <c r="K14" s="95" t="str">
        <f>IF(AND(G14&lt;&gt;"",J14&gt;0),J14*VLOOKUP(CONCATENATE(G14,I14,H14),Llistes!$D$156:$J$179,5,FALSE),"")</f>
        <v/>
      </c>
      <c r="L14" s="95" t="str">
        <f>IF(AND(G14&lt;&gt;"",J14&gt;0),J14*VLOOKUP(CONCATENATE(G14,I14,H14),Llistes!$D$156:$J$179,6,FALSE),"")</f>
        <v/>
      </c>
      <c r="M14" s="96" t="str">
        <f t="shared" si="0"/>
        <v/>
      </c>
      <c r="O14" s="141"/>
    </row>
    <row r="15" spans="2:16" x14ac:dyDescent="0.25">
      <c r="D15" s="104"/>
      <c r="E15" s="105"/>
      <c r="F15" s="106"/>
      <c r="G15" s="108"/>
      <c r="H15" s="108"/>
      <c r="I15" s="108"/>
      <c r="J15" s="106"/>
      <c r="K15" s="95" t="str">
        <f>IF(AND(G15&lt;&gt;"",J15&gt;0),J15*VLOOKUP(CONCATENATE(G15,I15,H15),Llistes!$D$156:$J$179,5,FALSE),"")</f>
        <v/>
      </c>
      <c r="L15" s="95" t="str">
        <f>IF(AND(G15&lt;&gt;"",J15&gt;0),J15*VLOOKUP(CONCATENATE(G15,I15,H15),Llistes!$D$156:$J$179,6,FALSE),"")</f>
        <v/>
      </c>
      <c r="M15" s="96" t="str">
        <f t="shared" si="0"/>
        <v/>
      </c>
      <c r="O15" s="141"/>
    </row>
    <row r="16" spans="2:16" x14ac:dyDescent="0.25">
      <c r="D16" s="104"/>
      <c r="E16" s="105"/>
      <c r="F16" s="106"/>
      <c r="G16" s="108"/>
      <c r="H16" s="108"/>
      <c r="I16" s="108"/>
      <c r="J16" s="106"/>
      <c r="K16" s="95" t="str">
        <f>IF(AND(G16&lt;&gt;"",J16&gt;0),J16*VLOOKUP(CONCATENATE(G16,I16,H16),Llistes!$D$156:$J$179,5,FALSE),"")</f>
        <v/>
      </c>
      <c r="L16" s="95" t="str">
        <f>IF(AND(G16&lt;&gt;"",J16&gt;0),J16*VLOOKUP(CONCATENATE(G16,I16,H16),Llistes!$D$156:$J$179,6,FALSE),"")</f>
        <v/>
      </c>
      <c r="M16" s="96" t="str">
        <f t="shared" si="0"/>
        <v/>
      </c>
      <c r="O16" s="141"/>
    </row>
    <row r="17" spans="4:15" x14ac:dyDescent="0.25">
      <c r="D17" s="104"/>
      <c r="E17" s="105"/>
      <c r="F17" s="106"/>
      <c r="G17" s="108"/>
      <c r="H17" s="108"/>
      <c r="I17" s="108"/>
      <c r="J17" s="106"/>
      <c r="K17" s="95" t="str">
        <f>IF(AND(G17&lt;&gt;"",J17&gt;0),J17*VLOOKUP(CONCATENATE(G17,I17,H17),Llistes!$D$156:$J$179,5,FALSE),"")</f>
        <v/>
      </c>
      <c r="L17" s="95" t="str">
        <f>IF(AND(G17&lt;&gt;"",J17&gt;0),J17*VLOOKUP(CONCATENATE(G17,I17,H17),Llistes!$D$156:$J$179,6,FALSE),"")</f>
        <v/>
      </c>
      <c r="M17" s="96" t="str">
        <f t="shared" si="0"/>
        <v/>
      </c>
      <c r="O17" s="141"/>
    </row>
    <row r="18" spans="4:15" x14ac:dyDescent="0.25">
      <c r="D18" s="104"/>
      <c r="E18" s="105"/>
      <c r="F18" s="106"/>
      <c r="G18" s="108"/>
      <c r="H18" s="108"/>
      <c r="I18" s="108"/>
      <c r="J18" s="106"/>
      <c r="K18" s="95" t="str">
        <f>IF(AND(G18&lt;&gt;"",J18&gt;0),J18*VLOOKUP(CONCATENATE(G18,I18,H18),Llistes!$D$156:$J$179,5,FALSE),"")</f>
        <v/>
      </c>
      <c r="L18" s="95" t="str">
        <f>IF(AND(G18&lt;&gt;"",J18&gt;0),J18*VLOOKUP(CONCATENATE(G18,I18,H18),Llistes!$D$156:$J$179,6,FALSE),"")</f>
        <v/>
      </c>
      <c r="M18" s="96" t="str">
        <f t="shared" si="0"/>
        <v/>
      </c>
      <c r="O18" s="141"/>
    </row>
    <row r="19" spans="4:15" x14ac:dyDescent="0.25">
      <c r="D19" s="104"/>
      <c r="E19" s="105"/>
      <c r="F19" s="106"/>
      <c r="G19" s="108"/>
      <c r="H19" s="108"/>
      <c r="I19" s="108"/>
      <c r="J19" s="106"/>
      <c r="K19" s="95" t="str">
        <f>IF(AND(G19&lt;&gt;"",J19&gt;0),J19*VLOOKUP(CONCATENATE(G19,I19,H19),Llistes!$D$156:$J$179,5,FALSE),"")</f>
        <v/>
      </c>
      <c r="L19" s="95" t="str">
        <f>IF(AND(G19&lt;&gt;"",J19&gt;0),J19*VLOOKUP(CONCATENATE(G19,I19,H19),Llistes!$D$156:$J$179,6,FALSE),"")</f>
        <v/>
      </c>
      <c r="M19" s="96" t="str">
        <f t="shared" si="0"/>
        <v/>
      </c>
      <c r="O19" s="141"/>
    </row>
    <row r="20" spans="4:15" x14ac:dyDescent="0.25">
      <c r="D20" s="104"/>
      <c r="E20" s="105"/>
      <c r="F20" s="106"/>
      <c r="G20" s="108"/>
      <c r="H20" s="108"/>
      <c r="I20" s="108"/>
      <c r="J20" s="106"/>
      <c r="K20" s="95" t="str">
        <f>IF(AND(G20&lt;&gt;"",J20&gt;0),J20*VLOOKUP(CONCATENATE(G20,I20,H20),Llistes!$D$156:$J$179,5,FALSE),"")</f>
        <v/>
      </c>
      <c r="L20" s="95" t="str">
        <f>IF(AND(G20&lt;&gt;"",J20&gt;0),J20*VLOOKUP(CONCATENATE(G20,I20,H20),Llistes!$D$156:$J$179,6,FALSE),"")</f>
        <v/>
      </c>
      <c r="M20" s="96" t="str">
        <f t="shared" si="0"/>
        <v/>
      </c>
      <c r="O20" s="141"/>
    </row>
    <row r="21" spans="4:15" x14ac:dyDescent="0.25">
      <c r="D21" s="104"/>
      <c r="E21" s="105"/>
      <c r="F21" s="106"/>
      <c r="G21" s="108"/>
      <c r="H21" s="108"/>
      <c r="I21" s="108"/>
      <c r="J21" s="106"/>
      <c r="K21" s="95" t="str">
        <f>IF(AND(G21&lt;&gt;"",J21&gt;0),J21*VLOOKUP(CONCATENATE(G21,I21,H21),Llistes!$D$156:$J$179,5,FALSE),"")</f>
        <v/>
      </c>
      <c r="L21" s="95" t="str">
        <f>IF(AND(G21&lt;&gt;"",J21&gt;0),J21*VLOOKUP(CONCATENATE(G21,I21,H21),Llistes!$D$156:$J$179,6,FALSE),"")</f>
        <v/>
      </c>
      <c r="M21" s="96" t="str">
        <f t="shared" si="0"/>
        <v/>
      </c>
      <c r="O21" s="141"/>
    </row>
    <row r="22" spans="4:15" x14ac:dyDescent="0.25">
      <c r="D22" s="104"/>
      <c r="E22" s="105"/>
      <c r="F22" s="106"/>
      <c r="G22" s="108"/>
      <c r="H22" s="108"/>
      <c r="I22" s="108"/>
      <c r="J22" s="106"/>
      <c r="K22" s="95" t="str">
        <f>IF(AND(G22&lt;&gt;"",J22&gt;0),J22*VLOOKUP(CONCATENATE(G22,I22,H22),Llistes!$D$156:$J$179,5,FALSE),"")</f>
        <v/>
      </c>
      <c r="L22" s="95" t="str">
        <f>IF(AND(G22&lt;&gt;"",J22&gt;0),J22*VLOOKUP(CONCATENATE(G22,I22,H22),Llistes!$D$156:$J$179,6,FALSE),"")</f>
        <v/>
      </c>
      <c r="M22" s="96" t="str">
        <f t="shared" si="0"/>
        <v/>
      </c>
      <c r="O22" s="141"/>
    </row>
    <row r="23" spans="4:15" x14ac:dyDescent="0.25">
      <c r="D23" s="104"/>
      <c r="E23" s="105"/>
      <c r="F23" s="106"/>
      <c r="G23" s="108"/>
      <c r="H23" s="108"/>
      <c r="I23" s="108"/>
      <c r="J23" s="106"/>
      <c r="K23" s="95" t="str">
        <f>IF(AND(G23&lt;&gt;"",J23&gt;0),J23*VLOOKUP(CONCATENATE(G23,I23,H23),Llistes!$D$156:$J$179,5,FALSE),"")</f>
        <v/>
      </c>
      <c r="L23" s="95" t="str">
        <f>IF(AND(G23&lt;&gt;"",J23&gt;0),J23*VLOOKUP(CONCATENATE(G23,I23,H23),Llistes!$D$156:$J$179,6,FALSE),"")</f>
        <v/>
      </c>
      <c r="M23" s="96" t="str">
        <f t="shared" si="0"/>
        <v/>
      </c>
      <c r="O23" s="141"/>
    </row>
    <row r="24" spans="4:15" x14ac:dyDescent="0.25">
      <c r="D24" s="104"/>
      <c r="E24" s="105"/>
      <c r="F24" s="106"/>
      <c r="G24" s="108"/>
      <c r="H24" s="108"/>
      <c r="I24" s="108"/>
      <c r="J24" s="106"/>
      <c r="K24" s="95" t="str">
        <f>IF(AND(G24&lt;&gt;"",J24&gt;0),J24*VLOOKUP(CONCATENATE(G24,I24,H24),Llistes!$D$156:$J$179,5,FALSE),"")</f>
        <v/>
      </c>
      <c r="L24" s="95" t="str">
        <f>IF(AND(G24&lt;&gt;"",J24&gt;0),J24*VLOOKUP(CONCATENATE(G24,I24,H24),Llistes!$D$156:$J$179,6,FALSE),"")</f>
        <v/>
      </c>
      <c r="M24" s="96" t="str">
        <f t="shared" si="0"/>
        <v/>
      </c>
      <c r="O24" s="141"/>
    </row>
    <row r="25" spans="4:15" x14ac:dyDescent="0.25">
      <c r="D25" s="104"/>
      <c r="E25" s="105"/>
      <c r="F25" s="106"/>
      <c r="G25" s="108"/>
      <c r="H25" s="108"/>
      <c r="I25" s="108"/>
      <c r="J25" s="106"/>
      <c r="K25" s="95" t="str">
        <f>IF(AND(G25&lt;&gt;"",J25&gt;0),J25*VLOOKUP(CONCATENATE(G25,I25,H25),Llistes!$D$156:$J$179,5,FALSE),"")</f>
        <v/>
      </c>
      <c r="L25" s="95" t="str">
        <f>IF(AND(G25&lt;&gt;"",J25&gt;0),J25*VLOOKUP(CONCATENATE(G25,I25,H25),Llistes!$D$156:$J$179,6,FALSE),"")</f>
        <v/>
      </c>
      <c r="M25" s="96" t="str">
        <f t="shared" si="0"/>
        <v/>
      </c>
      <c r="O25" s="141"/>
    </row>
    <row r="26" spans="4:15" x14ac:dyDescent="0.25">
      <c r="D26" s="104"/>
      <c r="E26" s="105"/>
      <c r="F26" s="106"/>
      <c r="G26" s="108"/>
      <c r="H26" s="108"/>
      <c r="I26" s="108"/>
      <c r="J26" s="106"/>
      <c r="K26" s="95" t="str">
        <f>IF(AND(G26&lt;&gt;"",J26&gt;0),J26*VLOOKUP(CONCATENATE(G26,I26,H26),Llistes!$D$156:$J$179,5,FALSE),"")</f>
        <v/>
      </c>
      <c r="L26" s="95" t="str">
        <f>IF(AND(G26&lt;&gt;"",J26&gt;0),J26*VLOOKUP(CONCATENATE(G26,I26,H26),Llistes!$D$156:$J$179,6,FALSE),"")</f>
        <v/>
      </c>
      <c r="M26" s="96" t="str">
        <f t="shared" si="0"/>
        <v/>
      </c>
      <c r="O26" s="141"/>
    </row>
    <row r="27" spans="4:15" x14ac:dyDescent="0.25">
      <c r="D27" s="104"/>
      <c r="E27" s="105"/>
      <c r="F27" s="106"/>
      <c r="G27" s="108"/>
      <c r="H27" s="108"/>
      <c r="I27" s="108"/>
      <c r="J27" s="106"/>
      <c r="K27" s="95" t="str">
        <f>IF(AND(G27&lt;&gt;"",J27&gt;0),J27*VLOOKUP(CONCATENATE(G27,I27,H27),Llistes!$D$156:$J$179,5,FALSE),"")</f>
        <v/>
      </c>
      <c r="L27" s="95" t="str">
        <f>IF(AND(G27&lt;&gt;"",J27&gt;0),J27*VLOOKUP(CONCATENATE(G27,I27,H27),Llistes!$D$156:$J$179,6,FALSE),"")</f>
        <v/>
      </c>
      <c r="M27" s="96" t="str">
        <f t="shared" si="0"/>
        <v/>
      </c>
      <c r="O27" s="141"/>
    </row>
    <row r="28" spans="4:15" x14ac:dyDescent="0.25">
      <c r="D28" s="104"/>
      <c r="E28" s="105"/>
      <c r="F28" s="106"/>
      <c r="G28" s="108"/>
      <c r="H28" s="108"/>
      <c r="I28" s="108"/>
      <c r="J28" s="106"/>
      <c r="K28" s="95" t="str">
        <f>IF(AND(G28&lt;&gt;"",J28&gt;0),J28*VLOOKUP(CONCATENATE(G28,I28,H28),Llistes!$D$156:$J$179,5,FALSE),"")</f>
        <v/>
      </c>
      <c r="L28" s="95" t="str">
        <f>IF(AND(G28&lt;&gt;"",J28&gt;0),J28*VLOOKUP(CONCATENATE(G28,I28,H28),Llistes!$D$156:$J$179,6,FALSE),"")</f>
        <v/>
      </c>
      <c r="M28" s="96" t="str">
        <f t="shared" si="0"/>
        <v/>
      </c>
      <c r="O28" s="141"/>
    </row>
    <row r="29" spans="4:15" x14ac:dyDescent="0.25">
      <c r="D29" s="104"/>
      <c r="E29" s="105"/>
      <c r="F29" s="106"/>
      <c r="G29" s="108"/>
      <c r="H29" s="108"/>
      <c r="I29" s="108"/>
      <c r="J29" s="106"/>
      <c r="K29" s="95" t="str">
        <f>IF(AND(G29&lt;&gt;"",J29&gt;0),J29*VLOOKUP(CONCATENATE(G29,I29,H29),Llistes!$D$156:$J$179,5,FALSE),"")</f>
        <v/>
      </c>
      <c r="L29" s="95" t="str">
        <f>IF(AND(G29&lt;&gt;"",J29&gt;0),J29*VLOOKUP(CONCATENATE(G29,I29,H29),Llistes!$D$156:$J$179,6,FALSE),"")</f>
        <v/>
      </c>
      <c r="M29" s="96" t="str">
        <f t="shared" si="0"/>
        <v/>
      </c>
      <c r="O29" s="141"/>
    </row>
    <row r="30" spans="4:15" x14ac:dyDescent="0.25">
      <c r="D30" s="104"/>
      <c r="E30" s="105"/>
      <c r="F30" s="106"/>
      <c r="G30" s="108"/>
      <c r="H30" s="108"/>
      <c r="I30" s="108"/>
      <c r="J30" s="106"/>
      <c r="K30" s="95" t="str">
        <f>IF(AND(G30&lt;&gt;"",J30&gt;0),J30*VLOOKUP(CONCATENATE(G30,I30,H30),Llistes!$D$156:$J$179,5,FALSE),"")</f>
        <v/>
      </c>
      <c r="L30" s="95" t="str">
        <f>IF(AND(G30&lt;&gt;"",J30&gt;0),J30*VLOOKUP(CONCATENATE(G30,I30,H30),Llistes!$D$156:$J$179,6,FALSE),"")</f>
        <v/>
      </c>
      <c r="M30" s="96" t="str">
        <f t="shared" si="0"/>
        <v/>
      </c>
      <c r="O30" s="141"/>
    </row>
    <row r="31" spans="4:15" x14ac:dyDescent="0.25">
      <c r="D31" s="104"/>
      <c r="E31" s="105"/>
      <c r="F31" s="106"/>
      <c r="G31" s="108"/>
      <c r="H31" s="108"/>
      <c r="I31" s="108"/>
      <c r="J31" s="106"/>
      <c r="K31" s="95" t="str">
        <f>IF(AND(G31&lt;&gt;"",J31&gt;0),J31*VLOOKUP(CONCATENATE(G31,I31,H31),Llistes!$D$156:$J$179,5,FALSE),"")</f>
        <v/>
      </c>
      <c r="L31" s="95" t="str">
        <f>IF(AND(G31&lt;&gt;"",J31&gt;0),J31*VLOOKUP(CONCATENATE(G31,I31,H31),Llistes!$D$156:$J$179,6,FALSE),"")</f>
        <v/>
      </c>
      <c r="M31" s="96" t="str">
        <f t="shared" si="0"/>
        <v/>
      </c>
      <c r="O31" s="141"/>
    </row>
    <row r="32" spans="4:15" x14ac:dyDescent="0.25">
      <c r="D32" s="104"/>
      <c r="E32" s="105"/>
      <c r="F32" s="106"/>
      <c r="G32" s="108"/>
      <c r="H32" s="108"/>
      <c r="I32" s="108"/>
      <c r="J32" s="106"/>
      <c r="K32" s="95" t="str">
        <f>IF(AND(G32&lt;&gt;"",J32&gt;0),J32*VLOOKUP(CONCATENATE(G32,I32,H32),Llistes!$D$156:$J$179,5,FALSE),"")</f>
        <v/>
      </c>
      <c r="L32" s="95" t="str">
        <f>IF(AND(G32&lt;&gt;"",J32&gt;0),J32*VLOOKUP(CONCATENATE(G32,I32,H32),Llistes!$D$156:$J$179,6,FALSE),"")</f>
        <v/>
      </c>
      <c r="M32" s="96" t="str">
        <f t="shared" si="0"/>
        <v/>
      </c>
      <c r="O32" s="141"/>
    </row>
    <row r="33" spans="4:15" x14ac:dyDescent="0.25">
      <c r="D33" s="104"/>
      <c r="E33" s="105"/>
      <c r="F33" s="106"/>
      <c r="G33" s="108"/>
      <c r="H33" s="108"/>
      <c r="I33" s="108"/>
      <c r="J33" s="106"/>
      <c r="K33" s="95" t="str">
        <f>IF(AND(G33&lt;&gt;"",J33&gt;0),J33*VLOOKUP(CONCATENATE(G33,I33,H33),Llistes!$D$156:$J$179,5,FALSE),"")</f>
        <v/>
      </c>
      <c r="L33" s="95" t="str">
        <f>IF(AND(G33&lt;&gt;"",J33&gt;0),J33*VLOOKUP(CONCATENATE(G33,I33,H33),Llistes!$D$156:$J$179,6,FALSE),"")</f>
        <v/>
      </c>
      <c r="M33" s="96" t="str">
        <f t="shared" si="0"/>
        <v/>
      </c>
      <c r="O33" s="141"/>
    </row>
    <row r="34" spans="4:15" x14ac:dyDescent="0.25">
      <c r="D34" s="104"/>
      <c r="E34" s="105"/>
      <c r="F34" s="106"/>
      <c r="G34" s="108"/>
      <c r="H34" s="108"/>
      <c r="I34" s="108"/>
      <c r="J34" s="106"/>
      <c r="K34" s="95" t="str">
        <f>IF(AND(G34&lt;&gt;"",J34&gt;0),J34*VLOOKUP(CONCATENATE(G34,I34,H34),Llistes!$D$156:$J$179,5,FALSE),"")</f>
        <v/>
      </c>
      <c r="L34" s="95" t="str">
        <f>IF(AND(G34&lt;&gt;"",J34&gt;0),J34*VLOOKUP(CONCATENATE(G34,I34,H34),Llistes!$D$156:$J$179,6,FALSE),"")</f>
        <v/>
      </c>
      <c r="M34" s="96" t="str">
        <f t="shared" si="0"/>
        <v/>
      </c>
      <c r="O34" s="141"/>
    </row>
    <row r="35" spans="4:15" x14ac:dyDescent="0.25">
      <c r="D35" s="104"/>
      <c r="E35" s="105"/>
      <c r="F35" s="106"/>
      <c r="G35" s="108"/>
      <c r="H35" s="108"/>
      <c r="I35" s="108"/>
      <c r="J35" s="106"/>
      <c r="K35" s="95" t="str">
        <f>IF(AND(G35&lt;&gt;"",J35&gt;0),J35*VLOOKUP(CONCATENATE(G35,I35,H35),Llistes!$D$156:$J$179,5,FALSE),"")</f>
        <v/>
      </c>
      <c r="L35" s="95" t="str">
        <f>IF(AND(G35&lt;&gt;"",J35&gt;0),J35*VLOOKUP(CONCATENATE(G35,I35,H35),Llistes!$D$156:$J$179,6,FALSE),"")</f>
        <v/>
      </c>
      <c r="M35" s="96" t="str">
        <f t="shared" si="0"/>
        <v/>
      </c>
      <c r="O35" s="141"/>
    </row>
    <row r="36" spans="4:15" x14ac:dyDescent="0.25">
      <c r="D36" s="104"/>
      <c r="E36" s="105"/>
      <c r="F36" s="106"/>
      <c r="G36" s="108"/>
      <c r="H36" s="108"/>
      <c r="I36" s="108"/>
      <c r="J36" s="106"/>
      <c r="K36" s="95" t="str">
        <f>IF(AND(G36&lt;&gt;"",J36&gt;0),J36*VLOOKUP(CONCATENATE(G36,I36,H36),Llistes!$D$156:$J$179,5,FALSE),"")</f>
        <v/>
      </c>
      <c r="L36" s="95" t="str">
        <f>IF(AND(G36&lt;&gt;"",J36&gt;0),J36*VLOOKUP(CONCATENATE(G36,I36,H36),Llistes!$D$156:$J$179,6,FALSE),"")</f>
        <v/>
      </c>
      <c r="M36" s="96" t="str">
        <f t="shared" si="0"/>
        <v/>
      </c>
      <c r="O36" s="141"/>
    </row>
    <row r="37" spans="4:15" x14ac:dyDescent="0.25">
      <c r="D37" s="104"/>
      <c r="E37" s="105"/>
      <c r="F37" s="106"/>
      <c r="G37" s="108"/>
      <c r="H37" s="108"/>
      <c r="I37" s="108"/>
      <c r="J37" s="106"/>
      <c r="K37" s="95" t="str">
        <f>IF(AND(G37&lt;&gt;"",J37&gt;0),J37*VLOOKUP(CONCATENATE(G37,I37,H37),Llistes!$D$156:$J$179,5,FALSE),"")</f>
        <v/>
      </c>
      <c r="L37" s="95" t="str">
        <f>IF(AND(G37&lt;&gt;"",J37&gt;0),J37*VLOOKUP(CONCATENATE(G37,I37,H37),Llistes!$D$156:$J$179,6,FALSE),"")</f>
        <v/>
      </c>
      <c r="M37" s="96" t="str">
        <f t="shared" si="0"/>
        <v/>
      </c>
      <c r="O37" s="141"/>
    </row>
    <row r="38" spans="4:15" x14ac:dyDescent="0.25">
      <c r="D38" s="104"/>
      <c r="E38" s="105"/>
      <c r="F38" s="106"/>
      <c r="G38" s="108"/>
      <c r="H38" s="108"/>
      <c r="I38" s="108"/>
      <c r="J38" s="106"/>
      <c r="K38" s="95" t="str">
        <f>IF(AND(G38&lt;&gt;"",J38&gt;0),J38*VLOOKUP(CONCATENATE(G38,I38,H38),Llistes!$D$156:$J$179,5,FALSE),"")</f>
        <v/>
      </c>
      <c r="L38" s="95" t="str">
        <f>IF(AND(G38&lt;&gt;"",J38&gt;0),J38*VLOOKUP(CONCATENATE(G38,I38,H38),Llistes!$D$156:$J$179,6,FALSE),"")</f>
        <v/>
      </c>
      <c r="M38" s="96" t="str">
        <f t="shared" si="0"/>
        <v/>
      </c>
      <c r="O38" s="141"/>
    </row>
    <row r="39" spans="4:15" x14ac:dyDescent="0.25">
      <c r="D39" s="104"/>
      <c r="E39" s="105"/>
      <c r="F39" s="106"/>
      <c r="G39" s="108"/>
      <c r="H39" s="108"/>
      <c r="I39" s="108"/>
      <c r="J39" s="106"/>
      <c r="K39" s="95" t="str">
        <f>IF(AND(G39&lt;&gt;"",J39&gt;0),J39*VLOOKUP(CONCATENATE(G39,I39,H39),Llistes!$D$156:$J$179,5,FALSE),"")</f>
        <v/>
      </c>
      <c r="L39" s="95" t="str">
        <f>IF(AND(G39&lt;&gt;"",J39&gt;0),J39*VLOOKUP(CONCATENATE(G39,I39,H39),Llistes!$D$156:$J$179,6,FALSE),"")</f>
        <v/>
      </c>
      <c r="M39" s="96" t="str">
        <f t="shared" si="0"/>
        <v/>
      </c>
      <c r="O39" s="141"/>
    </row>
    <row r="40" spans="4:15" x14ac:dyDescent="0.25">
      <c r="D40" s="104"/>
      <c r="E40" s="105"/>
      <c r="F40" s="106"/>
      <c r="G40" s="108"/>
      <c r="H40" s="108"/>
      <c r="I40" s="108"/>
      <c r="J40" s="106"/>
      <c r="K40" s="95" t="str">
        <f>IF(AND(G40&lt;&gt;"",J40&gt;0),J40*VLOOKUP(CONCATENATE(G40,I40,H40),Llistes!$D$156:$J$179,5,FALSE),"")</f>
        <v/>
      </c>
      <c r="L40" s="95" t="str">
        <f>IF(AND(G40&lt;&gt;"",J40&gt;0),J40*VLOOKUP(CONCATENATE(G40,I40,H40),Llistes!$D$156:$J$179,6,FALSE),"")</f>
        <v/>
      </c>
      <c r="M40" s="96" t="str">
        <f t="shared" si="0"/>
        <v/>
      </c>
      <c r="O40" s="141"/>
    </row>
    <row r="41" spans="4:15" x14ac:dyDescent="0.25">
      <c r="D41" s="104"/>
      <c r="E41" s="105"/>
      <c r="F41" s="106"/>
      <c r="G41" s="108"/>
      <c r="H41" s="108"/>
      <c r="I41" s="108"/>
      <c r="J41" s="106"/>
      <c r="K41" s="95" t="str">
        <f>IF(AND(G41&lt;&gt;"",J41&gt;0),J41*VLOOKUP(CONCATENATE(G41,I41,H41),Llistes!$D$156:$J$179,5,FALSE),"")</f>
        <v/>
      </c>
      <c r="L41" s="95" t="str">
        <f>IF(AND(G41&lt;&gt;"",J41&gt;0),J41*VLOOKUP(CONCATENATE(G41,I41,H41),Llistes!$D$156:$J$179,6,FALSE),"")</f>
        <v/>
      </c>
      <c r="M41" s="96" t="str">
        <f t="shared" si="0"/>
        <v/>
      </c>
      <c r="O41" s="141"/>
    </row>
    <row r="42" spans="4:15" x14ac:dyDescent="0.25">
      <c r="D42" s="104"/>
      <c r="E42" s="105"/>
      <c r="F42" s="106"/>
      <c r="G42" s="108"/>
      <c r="H42" s="108"/>
      <c r="I42" s="108"/>
      <c r="J42" s="106"/>
      <c r="K42" s="95" t="str">
        <f>IF(AND(G42&lt;&gt;"",J42&gt;0),J42*VLOOKUP(CONCATENATE(G42,I42,H42),Llistes!$D$156:$J$179,5,FALSE),"")</f>
        <v/>
      </c>
      <c r="L42" s="95" t="str">
        <f>IF(AND(G42&lt;&gt;"",J42&gt;0),J42*VLOOKUP(CONCATENATE(G42,I42,H42),Llistes!$D$156:$J$179,6,FALSE),"")</f>
        <v/>
      </c>
      <c r="M42" s="96" t="str">
        <f t="shared" si="0"/>
        <v/>
      </c>
      <c r="O42" s="141"/>
    </row>
    <row r="43" spans="4:15" x14ac:dyDescent="0.25">
      <c r="D43" s="104"/>
      <c r="E43" s="105"/>
      <c r="F43" s="106"/>
      <c r="G43" s="108"/>
      <c r="H43" s="108"/>
      <c r="I43" s="108"/>
      <c r="J43" s="106"/>
      <c r="K43" s="95" t="str">
        <f>IF(AND(G43&lt;&gt;"",J43&gt;0),J43*VLOOKUP(CONCATENATE(G43,I43,H43),Llistes!$D$156:$J$179,5,FALSE),"")</f>
        <v/>
      </c>
      <c r="L43" s="95" t="str">
        <f>IF(AND(G43&lt;&gt;"",J43&gt;0),J43*VLOOKUP(CONCATENATE(G43,I43,H43),Llistes!$D$156:$J$179,6,FALSE),"")</f>
        <v/>
      </c>
      <c r="M43" s="96" t="str">
        <f t="shared" si="0"/>
        <v/>
      </c>
      <c r="O43" s="141"/>
    </row>
    <row r="44" spans="4:15" x14ac:dyDescent="0.25">
      <c r="D44" s="104"/>
      <c r="E44" s="105"/>
      <c r="F44" s="106"/>
      <c r="G44" s="108"/>
      <c r="H44" s="108"/>
      <c r="I44" s="108"/>
      <c r="J44" s="106"/>
      <c r="K44" s="95" t="str">
        <f>IF(AND(G44&lt;&gt;"",J44&gt;0),J44*VLOOKUP(CONCATENATE(G44,I44,H44),Llistes!$D$156:$J$179,5,FALSE),"")</f>
        <v/>
      </c>
      <c r="L44" s="95" t="str">
        <f>IF(AND(G44&lt;&gt;"",J44&gt;0),J44*VLOOKUP(CONCATENATE(G44,I44,H44),Llistes!$D$156:$J$179,6,FALSE),"")</f>
        <v/>
      </c>
      <c r="M44" s="96" t="str">
        <f t="shared" si="0"/>
        <v/>
      </c>
      <c r="O44" s="141"/>
    </row>
    <row r="45" spans="4:15" x14ac:dyDescent="0.25">
      <c r="D45" s="104"/>
      <c r="E45" s="105"/>
      <c r="F45" s="106"/>
      <c r="G45" s="108"/>
      <c r="H45" s="108"/>
      <c r="I45" s="108"/>
      <c r="J45" s="106"/>
      <c r="K45" s="95" t="str">
        <f>IF(AND(G45&lt;&gt;"",J45&gt;0),J45*VLOOKUP(CONCATENATE(G45,I45,H45),Llistes!$D$156:$J$179,5,FALSE),"")</f>
        <v/>
      </c>
      <c r="L45" s="95" t="str">
        <f>IF(AND(G45&lt;&gt;"",J45&gt;0),J45*VLOOKUP(CONCATENATE(G45,I45,H45),Llistes!$D$156:$J$179,6,FALSE),"")</f>
        <v/>
      </c>
      <c r="M45" s="96" t="str">
        <f t="shared" si="0"/>
        <v/>
      </c>
      <c r="O45" s="141"/>
    </row>
    <row r="46" spans="4:15" x14ac:dyDescent="0.25">
      <c r="D46" s="104"/>
      <c r="E46" s="105"/>
      <c r="F46" s="106"/>
      <c r="G46" s="108"/>
      <c r="H46" s="108"/>
      <c r="I46" s="108"/>
      <c r="J46" s="106"/>
      <c r="K46" s="95" t="str">
        <f>IF(AND(G46&lt;&gt;"",J46&gt;0),J46*VLOOKUP(CONCATENATE(G46,I46,H46),Llistes!$D$156:$J$179,5,FALSE),"")</f>
        <v/>
      </c>
      <c r="L46" s="95" t="str">
        <f>IF(AND(G46&lt;&gt;"",J46&gt;0),J46*VLOOKUP(CONCATENATE(G46,I46,H46),Llistes!$D$156:$J$179,6,FALSE),"")</f>
        <v/>
      </c>
      <c r="M46" s="96" t="str">
        <f t="shared" si="0"/>
        <v/>
      </c>
      <c r="O46" s="141"/>
    </row>
    <row r="47" spans="4:15" x14ac:dyDescent="0.25">
      <c r="D47" s="104"/>
      <c r="E47" s="105"/>
      <c r="F47" s="106"/>
      <c r="G47" s="108"/>
      <c r="H47" s="108"/>
      <c r="I47" s="108"/>
      <c r="J47" s="106"/>
      <c r="K47" s="95" t="str">
        <f>IF(AND(G47&lt;&gt;"",J47&gt;0),J47*VLOOKUP(CONCATENATE(G47,I47,H47),Llistes!$D$156:$J$179,5,FALSE),"")</f>
        <v/>
      </c>
      <c r="L47" s="95" t="str">
        <f>IF(AND(G47&lt;&gt;"",J47&gt;0),J47*VLOOKUP(CONCATENATE(G47,I47,H47),Llistes!$D$156:$J$179,6,FALSE),"")</f>
        <v/>
      </c>
      <c r="M47" s="96" t="str">
        <f t="shared" si="0"/>
        <v/>
      </c>
      <c r="O47" s="141"/>
    </row>
    <row r="48" spans="4:15" x14ac:dyDescent="0.25">
      <c r="D48" s="104"/>
      <c r="E48" s="105"/>
      <c r="F48" s="106"/>
      <c r="G48" s="108"/>
      <c r="H48" s="108"/>
      <c r="I48" s="108"/>
      <c r="J48" s="106"/>
      <c r="K48" s="95" t="str">
        <f>IF(AND(G48&lt;&gt;"",J48&gt;0),J48*VLOOKUP(CONCATENATE(G48,I48,H48),Llistes!$D$156:$J$179,5,FALSE),"")</f>
        <v/>
      </c>
      <c r="L48" s="95" t="str">
        <f>IF(AND(G48&lt;&gt;"",J48&gt;0),J48*VLOOKUP(CONCATENATE(G48,I48,H48),Llistes!$D$156:$J$179,6,FALSE),"")</f>
        <v/>
      </c>
      <c r="M48" s="96" t="str">
        <f t="shared" si="0"/>
        <v/>
      </c>
      <c r="O48" s="141"/>
    </row>
    <row r="49" spans="4:15" x14ac:dyDescent="0.25">
      <c r="D49" s="104"/>
      <c r="E49" s="105"/>
      <c r="F49" s="106"/>
      <c r="G49" s="108"/>
      <c r="H49" s="108"/>
      <c r="I49" s="108"/>
      <c r="J49" s="106"/>
      <c r="K49" s="95" t="str">
        <f>IF(AND(G49&lt;&gt;"",J49&gt;0),J49*VLOOKUP(CONCATENATE(G49,I49,H49),Llistes!$D$156:$J$179,5,FALSE),"")</f>
        <v/>
      </c>
      <c r="L49" s="95" t="str">
        <f>IF(AND(G49&lt;&gt;"",J49&gt;0),J49*VLOOKUP(CONCATENATE(G49,I49,H49),Llistes!$D$156:$J$179,6,FALSE),"")</f>
        <v/>
      </c>
      <c r="M49" s="96" t="str">
        <f t="shared" si="0"/>
        <v/>
      </c>
      <c r="O49" s="141"/>
    </row>
    <row r="50" spans="4:15" x14ac:dyDescent="0.25">
      <c r="D50" s="104"/>
      <c r="E50" s="105"/>
      <c r="F50" s="106"/>
      <c r="G50" s="108"/>
      <c r="H50" s="108"/>
      <c r="I50" s="108"/>
      <c r="J50" s="106"/>
      <c r="K50" s="95" t="str">
        <f>IF(AND(G50&lt;&gt;"",J50&gt;0),J50*VLOOKUP(CONCATENATE(G50,I50,H50),Llistes!$D$156:$J$179,5,FALSE),"")</f>
        <v/>
      </c>
      <c r="L50" s="95" t="str">
        <f>IF(AND(G50&lt;&gt;"",J50&gt;0),J50*VLOOKUP(CONCATENATE(G50,I50,H50),Llistes!$D$156:$J$179,6,FALSE),"")</f>
        <v/>
      </c>
      <c r="M50" s="96" t="str">
        <f t="shared" si="0"/>
        <v/>
      </c>
      <c r="O50" s="141"/>
    </row>
    <row r="51" spans="4:15" x14ac:dyDescent="0.25">
      <c r="D51" s="104"/>
      <c r="E51" s="105"/>
      <c r="F51" s="106"/>
      <c r="G51" s="108"/>
      <c r="H51" s="108"/>
      <c r="I51" s="108"/>
      <c r="J51" s="106"/>
      <c r="K51" s="95" t="str">
        <f>IF(AND(G51&lt;&gt;"",J51&gt;0),J51*VLOOKUP(CONCATENATE(G51,I51,H51),Llistes!$D$156:$J$179,5,FALSE),"")</f>
        <v/>
      </c>
      <c r="L51" s="95" t="str">
        <f>IF(AND(G51&lt;&gt;"",J51&gt;0),J51*VLOOKUP(CONCATENATE(G51,I51,H51),Llistes!$D$156:$J$179,6,FALSE),"")</f>
        <v/>
      </c>
      <c r="M51" s="96" t="str">
        <f t="shared" si="0"/>
        <v/>
      </c>
      <c r="O51" s="141"/>
    </row>
    <row r="52" spans="4:15" x14ac:dyDescent="0.25">
      <c r="D52" s="104"/>
      <c r="E52" s="105"/>
      <c r="F52" s="106"/>
      <c r="G52" s="108"/>
      <c r="H52" s="108"/>
      <c r="I52" s="108"/>
      <c r="J52" s="106"/>
      <c r="K52" s="95" t="str">
        <f>IF(AND(G52&lt;&gt;"",J52&gt;0),J52*VLOOKUP(CONCATENATE(G52,I52,H52),Llistes!$D$156:$J$179,5,FALSE),"")</f>
        <v/>
      </c>
      <c r="L52" s="95" t="str">
        <f>IF(AND(G52&lt;&gt;"",J52&gt;0),J52*VLOOKUP(CONCATENATE(G52,I52,H52),Llistes!$D$156:$J$179,6,FALSE),"")</f>
        <v/>
      </c>
      <c r="M52" s="96" t="str">
        <f t="shared" si="0"/>
        <v/>
      </c>
      <c r="O52" s="141"/>
    </row>
    <row r="53" spans="4:15" x14ac:dyDescent="0.25">
      <c r="D53" s="104"/>
      <c r="E53" s="105"/>
      <c r="F53" s="106"/>
      <c r="G53" s="108"/>
      <c r="H53" s="108"/>
      <c r="I53" s="108"/>
      <c r="J53" s="106"/>
      <c r="K53" s="95" t="str">
        <f>IF(AND(G53&lt;&gt;"",J53&gt;0),J53*VLOOKUP(CONCATENATE(G53,I53,H53),Llistes!$D$156:$J$179,5,FALSE),"")</f>
        <v/>
      </c>
      <c r="L53" s="95" t="str">
        <f>IF(AND(G53&lt;&gt;"",J53&gt;0),J53*VLOOKUP(CONCATENATE(G53,I53,H53),Llistes!$D$156:$J$179,6,FALSE),"")</f>
        <v/>
      </c>
      <c r="M53" s="96" t="str">
        <f t="shared" si="0"/>
        <v/>
      </c>
      <c r="O53" s="141"/>
    </row>
    <row r="54" spans="4:15" x14ac:dyDescent="0.25">
      <c r="D54" s="104"/>
      <c r="E54" s="105"/>
      <c r="F54" s="106"/>
      <c r="G54" s="108"/>
      <c r="H54" s="108"/>
      <c r="I54" s="108"/>
      <c r="J54" s="106"/>
      <c r="K54" s="95" t="str">
        <f>IF(AND(G54&lt;&gt;"",J54&gt;0),J54*VLOOKUP(CONCATENATE(G54,I54,H54),Llistes!$D$156:$J$179,5,FALSE),"")</f>
        <v/>
      </c>
      <c r="L54" s="95" t="str">
        <f>IF(AND(G54&lt;&gt;"",J54&gt;0),J54*VLOOKUP(CONCATENATE(G54,I54,H54),Llistes!$D$156:$J$179,6,FALSE),"")</f>
        <v/>
      </c>
      <c r="M54" s="96" t="str">
        <f t="shared" si="0"/>
        <v/>
      </c>
      <c r="O54" s="141"/>
    </row>
    <row r="55" spans="4:15" x14ac:dyDescent="0.25">
      <c r="D55" s="104"/>
      <c r="E55" s="105"/>
      <c r="F55" s="106"/>
      <c r="G55" s="108"/>
      <c r="H55" s="108"/>
      <c r="I55" s="108"/>
      <c r="J55" s="106"/>
      <c r="K55" s="95" t="str">
        <f>IF(AND(G55&lt;&gt;"",J55&gt;0),J55*VLOOKUP(CONCATENATE(G55,I55,H55),Llistes!$D$156:$J$179,5,FALSE),"")</f>
        <v/>
      </c>
      <c r="L55" s="95" t="str">
        <f>IF(AND(G55&lt;&gt;"",J55&gt;0),J55*VLOOKUP(CONCATENATE(G55,I55,H55),Llistes!$D$156:$J$179,6,FALSE),"")</f>
        <v/>
      </c>
      <c r="M55" s="96" t="str">
        <f t="shared" si="0"/>
        <v/>
      </c>
      <c r="O55" s="141"/>
    </row>
    <row r="56" spans="4:15" x14ac:dyDescent="0.25">
      <c r="D56" s="104"/>
      <c r="E56" s="105"/>
      <c r="F56" s="106"/>
      <c r="G56" s="108"/>
      <c r="H56" s="108"/>
      <c r="I56" s="108"/>
      <c r="J56" s="106"/>
      <c r="K56" s="95" t="str">
        <f>IF(AND(G56&lt;&gt;"",J56&gt;0),J56*VLOOKUP(CONCATENATE(G56,I56,H56),Llistes!$D$156:$J$179,5,FALSE),"")</f>
        <v/>
      </c>
      <c r="L56" s="95" t="str">
        <f>IF(AND(G56&lt;&gt;"",J56&gt;0),J56*VLOOKUP(CONCATENATE(G56,I56,H56),Llistes!$D$156:$J$179,6,FALSE),"")</f>
        <v/>
      </c>
      <c r="M56" s="96" t="str">
        <f t="shared" si="0"/>
        <v/>
      </c>
      <c r="O56" s="141"/>
    </row>
    <row r="57" spans="4:15" x14ac:dyDescent="0.25">
      <c r="D57" s="104"/>
      <c r="E57" s="105"/>
      <c r="F57" s="106"/>
      <c r="G57" s="108"/>
      <c r="H57" s="108"/>
      <c r="I57" s="108"/>
      <c r="J57" s="106"/>
      <c r="K57" s="95" t="str">
        <f>IF(AND(G57&lt;&gt;"",J57&gt;0),J57*VLOOKUP(CONCATENATE(G57,I57,H57),Llistes!$D$156:$J$179,5,FALSE),"")</f>
        <v/>
      </c>
      <c r="L57" s="95" t="str">
        <f>IF(AND(G57&lt;&gt;"",J57&gt;0),J57*VLOOKUP(CONCATENATE(G57,I57,H57),Llistes!$D$156:$J$179,6,FALSE),"")</f>
        <v/>
      </c>
      <c r="M57" s="96" t="str">
        <f t="shared" si="0"/>
        <v/>
      </c>
      <c r="O57" s="141"/>
    </row>
    <row r="58" spans="4:15" x14ac:dyDescent="0.25">
      <c r="D58" s="104"/>
      <c r="E58" s="105"/>
      <c r="F58" s="106"/>
      <c r="G58" s="108"/>
      <c r="H58" s="108"/>
      <c r="I58" s="108"/>
      <c r="J58" s="106"/>
      <c r="K58" s="95" t="str">
        <f>IF(AND(G58&lt;&gt;"",J58&gt;0),J58*VLOOKUP(CONCATENATE(G58,I58,H58),Llistes!$D$156:$J$179,5,FALSE),"")</f>
        <v/>
      </c>
      <c r="L58" s="95" t="str">
        <f>IF(AND(G58&lt;&gt;"",J58&gt;0),J58*VLOOKUP(CONCATENATE(G58,I58,H58),Llistes!$D$156:$J$179,6,FALSE),"")</f>
        <v/>
      </c>
      <c r="M58" s="96" t="str">
        <f t="shared" si="0"/>
        <v/>
      </c>
      <c r="O58" s="141"/>
    </row>
    <row r="59" spans="4:15" x14ac:dyDescent="0.25">
      <c r="D59" s="104"/>
      <c r="E59" s="105"/>
      <c r="F59" s="106"/>
      <c r="G59" s="108"/>
      <c r="H59" s="108"/>
      <c r="I59" s="108"/>
      <c r="J59" s="106"/>
      <c r="K59" s="95" t="str">
        <f>IF(AND(G59&lt;&gt;"",J59&gt;0),J59*VLOOKUP(CONCATENATE(G59,I59,H59),Llistes!$D$156:$J$179,5,FALSE),"")</f>
        <v/>
      </c>
      <c r="L59" s="95" t="str">
        <f>IF(AND(G59&lt;&gt;"",J59&gt;0),J59*VLOOKUP(CONCATENATE(G59,I59,H59),Llistes!$D$156:$J$179,6,FALSE),"")</f>
        <v/>
      </c>
      <c r="M59" s="96" t="str">
        <f t="shared" si="0"/>
        <v/>
      </c>
      <c r="O59" s="141"/>
    </row>
    <row r="60" spans="4:15" x14ac:dyDescent="0.25">
      <c r="D60" s="104"/>
      <c r="E60" s="105"/>
      <c r="F60" s="106"/>
      <c r="G60" s="108"/>
      <c r="H60" s="108"/>
      <c r="I60" s="108"/>
      <c r="J60" s="106"/>
      <c r="K60" s="95" t="str">
        <f>IF(AND(G60&lt;&gt;"",J60&gt;0),J60*VLOOKUP(CONCATENATE(G60,I60,H60),Llistes!$D$156:$J$179,5,FALSE),"")</f>
        <v/>
      </c>
      <c r="L60" s="95" t="str">
        <f>IF(AND(G60&lt;&gt;"",J60&gt;0),J60*VLOOKUP(CONCATENATE(G60,I60,H60),Llistes!$D$156:$J$179,6,FALSE),"")</f>
        <v/>
      </c>
      <c r="M60" s="96" t="str">
        <f t="shared" si="0"/>
        <v/>
      </c>
      <c r="O60" s="141"/>
    </row>
    <row r="61" spans="4:15" x14ac:dyDescent="0.25">
      <c r="D61" s="104"/>
      <c r="E61" s="105"/>
      <c r="F61" s="106"/>
      <c r="G61" s="108"/>
      <c r="H61" s="108"/>
      <c r="I61" s="108"/>
      <c r="J61" s="106"/>
      <c r="K61" s="95" t="str">
        <f>IF(AND(G61&lt;&gt;"",J61&gt;0),J61*VLOOKUP(CONCATENATE(G61,I61,H61),Llistes!$D$156:$J$179,5,FALSE),"")</f>
        <v/>
      </c>
      <c r="L61" s="95" t="str">
        <f>IF(AND(G61&lt;&gt;"",J61&gt;0),J61*VLOOKUP(CONCATENATE(G61,I61,H61),Llistes!$D$156:$J$179,6,FALSE),"")</f>
        <v/>
      </c>
      <c r="M61" s="96" t="str">
        <f t="shared" si="0"/>
        <v/>
      </c>
      <c r="O61" s="141"/>
    </row>
    <row r="62" spans="4:15" x14ac:dyDescent="0.25">
      <c r="D62" s="104"/>
      <c r="E62" s="105"/>
      <c r="F62" s="106"/>
      <c r="G62" s="108"/>
      <c r="H62" s="108"/>
      <c r="I62" s="108"/>
      <c r="J62" s="106"/>
      <c r="K62" s="95" t="str">
        <f>IF(AND(G62&lt;&gt;"",J62&gt;0),J62*VLOOKUP(CONCATENATE(G62,I62,H62),Llistes!$D$156:$J$179,5,FALSE),"")</f>
        <v/>
      </c>
      <c r="L62" s="95" t="str">
        <f>IF(AND(G62&lt;&gt;"",J62&gt;0),J62*VLOOKUP(CONCATENATE(G62,I62,H62),Llistes!$D$156:$J$179,6,FALSE),"")</f>
        <v/>
      </c>
      <c r="M62" s="96" t="str">
        <f t="shared" si="0"/>
        <v/>
      </c>
      <c r="O62" s="141"/>
    </row>
    <row r="63" spans="4:15" x14ac:dyDescent="0.25">
      <c r="D63" s="104"/>
      <c r="E63" s="105"/>
      <c r="F63" s="106"/>
      <c r="G63" s="108"/>
      <c r="H63" s="108"/>
      <c r="I63" s="108"/>
      <c r="J63" s="106"/>
      <c r="K63" s="95" t="str">
        <f>IF(AND(G63&lt;&gt;"",J63&gt;0),J63*VLOOKUP(CONCATENATE(G63,I63,H63),Llistes!$D$156:$J$179,5,FALSE),"")</f>
        <v/>
      </c>
      <c r="L63" s="95" t="str">
        <f>IF(AND(G63&lt;&gt;"",J63&gt;0),J63*VLOOKUP(CONCATENATE(G63,I63,H63),Llistes!$D$156:$J$179,6,FALSE),"")</f>
        <v/>
      </c>
      <c r="M63" s="96" t="str">
        <f t="shared" si="0"/>
        <v/>
      </c>
      <c r="O63" s="141"/>
    </row>
    <row r="64" spans="4:15" x14ac:dyDescent="0.25">
      <c r="D64" s="104"/>
      <c r="E64" s="105"/>
      <c r="F64" s="106"/>
      <c r="G64" s="108"/>
      <c r="H64" s="108"/>
      <c r="I64" s="108"/>
      <c r="J64" s="106"/>
      <c r="K64" s="95" t="str">
        <f>IF(AND(G64&lt;&gt;"",J64&gt;0),J64*VLOOKUP(CONCATENATE(G64,I64,H64),Llistes!$D$156:$J$179,5,FALSE),"")</f>
        <v/>
      </c>
      <c r="L64" s="95" t="str">
        <f>IF(AND(G64&lt;&gt;"",J64&gt;0),J64*VLOOKUP(CONCATENATE(G64,I64,H64),Llistes!$D$156:$J$179,6,FALSE),"")</f>
        <v/>
      </c>
      <c r="M64" s="96" t="str">
        <f t="shared" si="0"/>
        <v/>
      </c>
      <c r="O64" s="141"/>
    </row>
    <row r="65" spans="4:15" x14ac:dyDescent="0.25">
      <c r="D65" s="104"/>
      <c r="E65" s="105"/>
      <c r="F65" s="106"/>
      <c r="G65" s="108"/>
      <c r="H65" s="108"/>
      <c r="I65" s="108"/>
      <c r="J65" s="106"/>
      <c r="K65" s="95" t="str">
        <f>IF(AND(G65&lt;&gt;"",J65&gt;0),J65*VLOOKUP(CONCATENATE(G65,I65,H65),Llistes!$D$156:$J$179,5,FALSE),"")</f>
        <v/>
      </c>
      <c r="L65" s="95" t="str">
        <f>IF(AND(G65&lt;&gt;"",J65&gt;0),J65*VLOOKUP(CONCATENATE(G65,I65,H65),Llistes!$D$156:$J$179,6,FALSE),"")</f>
        <v/>
      </c>
      <c r="M65" s="96" t="str">
        <f t="shared" si="0"/>
        <v/>
      </c>
      <c r="O65" s="141"/>
    </row>
    <row r="66" spans="4:15" x14ac:dyDescent="0.25">
      <c r="D66" s="104"/>
      <c r="E66" s="105"/>
      <c r="F66" s="106"/>
      <c r="G66" s="108"/>
      <c r="H66" s="108"/>
      <c r="I66" s="108"/>
      <c r="J66" s="106"/>
      <c r="K66" s="95" t="str">
        <f>IF(AND(G66&lt;&gt;"",J66&gt;0),J66*VLOOKUP(CONCATENATE(G66,I66,H66),Llistes!$D$156:$J$179,5,FALSE),"")</f>
        <v/>
      </c>
      <c r="L66" s="95" t="str">
        <f>IF(AND(G66&lt;&gt;"",J66&gt;0),J66*VLOOKUP(CONCATENATE(G66,I66,H66),Llistes!$D$156:$J$179,6,FALSE),"")</f>
        <v/>
      </c>
      <c r="M66" s="96" t="str">
        <f t="shared" si="0"/>
        <v/>
      </c>
      <c r="O66" s="141"/>
    </row>
    <row r="67" spans="4:15" x14ac:dyDescent="0.25">
      <c r="D67" s="104"/>
      <c r="E67" s="105"/>
      <c r="F67" s="106"/>
      <c r="G67" s="108"/>
      <c r="H67" s="108"/>
      <c r="I67" s="108"/>
      <c r="J67" s="106"/>
      <c r="K67" s="95" t="str">
        <f>IF(AND(G67&lt;&gt;"",J67&gt;0),J67*VLOOKUP(CONCATENATE(G67,I67,H67),Llistes!$D$156:$J$179,5,FALSE),"")</f>
        <v/>
      </c>
      <c r="L67" s="95" t="str">
        <f>IF(AND(G67&lt;&gt;"",J67&gt;0),J67*VLOOKUP(CONCATENATE(G67,I67,H67),Llistes!$D$156:$J$179,6,FALSE),"")</f>
        <v/>
      </c>
      <c r="M67" s="96" t="str">
        <f t="shared" si="0"/>
        <v/>
      </c>
      <c r="O67" s="141"/>
    </row>
    <row r="68" spans="4:15" x14ac:dyDescent="0.25">
      <c r="D68" s="104"/>
      <c r="E68" s="105"/>
      <c r="F68" s="106"/>
      <c r="G68" s="108"/>
      <c r="H68" s="108"/>
      <c r="I68" s="108"/>
      <c r="J68" s="106"/>
      <c r="K68" s="95" t="str">
        <f>IF(AND(G68&lt;&gt;"",J68&gt;0),J68*VLOOKUP(CONCATENATE(G68,I68,H68),Llistes!$D$156:$J$179,5,FALSE),"")</f>
        <v/>
      </c>
      <c r="L68" s="95" t="str">
        <f>IF(AND(G68&lt;&gt;"",J68&gt;0),J68*VLOOKUP(CONCATENATE(G68,I68,H68),Llistes!$D$156:$J$179,6,FALSE),"")</f>
        <v/>
      </c>
      <c r="M68" s="96" t="str">
        <f t="shared" si="0"/>
        <v/>
      </c>
      <c r="O68" s="141"/>
    </row>
    <row r="69" spans="4:15" x14ac:dyDescent="0.25">
      <c r="D69" s="104"/>
      <c r="E69" s="105"/>
      <c r="F69" s="106"/>
      <c r="G69" s="108"/>
      <c r="H69" s="108"/>
      <c r="I69" s="108"/>
      <c r="J69" s="106"/>
      <c r="K69" s="95" t="str">
        <f>IF(AND(G69&lt;&gt;"",J69&gt;0),J69*VLOOKUP(CONCATENATE(G69,I69,H69),Llistes!$D$156:$J$179,5,FALSE),"")</f>
        <v/>
      </c>
      <c r="L69" s="95" t="str">
        <f>IF(AND(G69&lt;&gt;"",J69&gt;0),J69*VLOOKUP(CONCATENATE(G69,I69,H69),Llistes!$D$156:$J$179,6,FALSE),"")</f>
        <v/>
      </c>
      <c r="M69" s="96" t="str">
        <f t="shared" si="0"/>
        <v/>
      </c>
      <c r="O69" s="141"/>
    </row>
    <row r="70" spans="4:15" x14ac:dyDescent="0.25">
      <c r="D70" s="104"/>
      <c r="E70" s="105"/>
      <c r="F70" s="106"/>
      <c r="G70" s="108"/>
      <c r="H70" s="108"/>
      <c r="I70" s="108"/>
      <c r="J70" s="106"/>
      <c r="K70" s="95" t="str">
        <f>IF(AND(G70&lt;&gt;"",J70&gt;0),J70*VLOOKUP(CONCATENATE(G70,I70,H70),Llistes!$D$156:$J$179,5,FALSE),"")</f>
        <v/>
      </c>
      <c r="L70" s="95" t="str">
        <f>IF(AND(G70&lt;&gt;"",J70&gt;0),J70*VLOOKUP(CONCATENATE(G70,I70,H70),Llistes!$D$156:$J$179,6,FALSE),"")</f>
        <v/>
      </c>
      <c r="M70" s="96" t="str">
        <f t="shared" si="0"/>
        <v/>
      </c>
      <c r="O70" s="141"/>
    </row>
    <row r="71" spans="4:15" x14ac:dyDescent="0.25">
      <c r="D71" s="104"/>
      <c r="E71" s="105"/>
      <c r="F71" s="106"/>
      <c r="G71" s="108"/>
      <c r="H71" s="108"/>
      <c r="I71" s="108"/>
      <c r="J71" s="106"/>
      <c r="K71" s="95" t="str">
        <f>IF(AND(G71&lt;&gt;"",J71&gt;0),J71*VLOOKUP(CONCATENATE(G71,I71,H71),Llistes!$D$156:$J$179,5,FALSE),"")</f>
        <v/>
      </c>
      <c r="L71" s="95" t="str">
        <f>IF(AND(G71&lt;&gt;"",J71&gt;0),J71*VLOOKUP(CONCATENATE(G71,I71,H71),Llistes!$D$156:$J$179,6,FALSE),"")</f>
        <v/>
      </c>
      <c r="M71" s="96" t="str">
        <f t="shared" si="0"/>
        <v/>
      </c>
      <c r="O71" s="141"/>
    </row>
    <row r="72" spans="4:15" x14ac:dyDescent="0.25">
      <c r="D72" s="104"/>
      <c r="E72" s="105"/>
      <c r="F72" s="106"/>
      <c r="G72" s="108"/>
      <c r="H72" s="108"/>
      <c r="I72" s="108"/>
      <c r="J72" s="106"/>
      <c r="K72" s="95" t="str">
        <f>IF(AND(G72&lt;&gt;"",J72&gt;0),J72*VLOOKUP(CONCATENATE(G72,I72,H72),Llistes!$D$156:$J$179,5,FALSE),"")</f>
        <v/>
      </c>
      <c r="L72" s="95" t="str">
        <f>IF(AND(G72&lt;&gt;"",J72&gt;0),J72*VLOOKUP(CONCATENATE(G72,I72,H72),Llistes!$D$156:$J$179,6,FALSE),"")</f>
        <v/>
      </c>
      <c r="M72" s="96" t="str">
        <f t="shared" si="0"/>
        <v/>
      </c>
      <c r="O72" s="141"/>
    </row>
    <row r="73" spans="4:15" x14ac:dyDescent="0.25">
      <c r="D73" s="104"/>
      <c r="E73" s="105"/>
      <c r="F73" s="106"/>
      <c r="G73" s="108"/>
      <c r="H73" s="108"/>
      <c r="I73" s="108"/>
      <c r="J73" s="106"/>
      <c r="K73" s="95" t="str">
        <f>IF(AND(G73&lt;&gt;"",J73&gt;0),J73*VLOOKUP(CONCATENATE(G73,I73,H73),Llistes!$D$156:$J$179,5,FALSE),"")</f>
        <v/>
      </c>
      <c r="L73" s="95" t="str">
        <f>IF(AND(G73&lt;&gt;"",J73&gt;0),J73*VLOOKUP(CONCATENATE(G73,I73,H73),Llistes!$D$156:$J$179,6,FALSE),"")</f>
        <v/>
      </c>
      <c r="M73" s="96" t="str">
        <f t="shared" si="0"/>
        <v/>
      </c>
      <c r="O73" s="141"/>
    </row>
    <row r="74" spans="4:15" x14ac:dyDescent="0.25">
      <c r="D74" s="104"/>
      <c r="E74" s="105"/>
      <c r="F74" s="106"/>
      <c r="G74" s="108"/>
      <c r="H74" s="108"/>
      <c r="I74" s="108"/>
      <c r="J74" s="106"/>
      <c r="K74" s="95" t="str">
        <f>IF(AND(G74&lt;&gt;"",J74&gt;0),J74*VLOOKUP(CONCATENATE(G74,I74,H74),Llistes!$D$156:$J$179,5,FALSE),"")</f>
        <v/>
      </c>
      <c r="L74" s="95" t="str">
        <f>IF(AND(G74&lt;&gt;"",J74&gt;0),J74*VLOOKUP(CONCATENATE(G74,I74,H74),Llistes!$D$156:$J$179,6,FALSE),"")</f>
        <v/>
      </c>
      <c r="M74" s="96" t="str">
        <f t="shared" si="0"/>
        <v/>
      </c>
      <c r="O74" s="141"/>
    </row>
    <row r="75" spans="4:15" x14ac:dyDescent="0.25">
      <c r="D75" s="104"/>
      <c r="E75" s="105"/>
      <c r="F75" s="106"/>
      <c r="G75" s="108"/>
      <c r="H75" s="108"/>
      <c r="I75" s="108"/>
      <c r="J75" s="106"/>
      <c r="K75" s="95" t="str">
        <f>IF(AND(G75&lt;&gt;"",J75&gt;0),J75*VLOOKUP(CONCATENATE(G75,I75,H75),Llistes!$D$156:$J$179,5,FALSE),"")</f>
        <v/>
      </c>
      <c r="L75" s="95" t="str">
        <f>IF(AND(G75&lt;&gt;"",J75&gt;0),J75*VLOOKUP(CONCATENATE(G75,I75,H75),Llistes!$D$156:$J$179,6,FALSE),"")</f>
        <v/>
      </c>
      <c r="M75" s="96" t="str">
        <f t="shared" si="0"/>
        <v/>
      </c>
      <c r="O75" s="141"/>
    </row>
    <row r="76" spans="4:15" x14ac:dyDescent="0.25">
      <c r="D76" s="104"/>
      <c r="E76" s="105"/>
      <c r="F76" s="106"/>
      <c r="G76" s="108"/>
      <c r="H76" s="108"/>
      <c r="I76" s="108"/>
      <c r="J76" s="106"/>
      <c r="K76" s="95" t="str">
        <f>IF(AND(G76&lt;&gt;"",J76&gt;0),J76*VLOOKUP(CONCATENATE(G76,I76,H76),Llistes!$D$156:$J$179,5,FALSE),"")</f>
        <v/>
      </c>
      <c r="L76" s="95" t="str">
        <f>IF(AND(G76&lt;&gt;"",J76&gt;0),J76*VLOOKUP(CONCATENATE(G76,I76,H76),Llistes!$D$156:$J$179,6,FALSE),"")</f>
        <v/>
      </c>
      <c r="M76" s="96" t="str">
        <f t="shared" si="0"/>
        <v/>
      </c>
      <c r="O76" s="141"/>
    </row>
    <row r="77" spans="4:15" x14ac:dyDescent="0.25">
      <c r="D77" s="104"/>
      <c r="E77" s="105"/>
      <c r="F77" s="106"/>
      <c r="G77" s="108"/>
      <c r="H77" s="108"/>
      <c r="I77" s="108"/>
      <c r="J77" s="106"/>
      <c r="K77" s="95" t="str">
        <f>IF(AND(G77&lt;&gt;"",J77&gt;0),J77*VLOOKUP(CONCATENATE(G77,I77,H77),Llistes!$D$156:$J$179,5,FALSE),"")</f>
        <v/>
      </c>
      <c r="L77" s="95" t="str">
        <f>IF(AND(G77&lt;&gt;"",J77&gt;0),J77*VLOOKUP(CONCATENATE(G77,I77,H77),Llistes!$D$156:$J$179,6,FALSE),"")</f>
        <v/>
      </c>
      <c r="M77" s="96" t="str">
        <f t="shared" ref="M77:M99" si="1">IF(AND(G77&lt;&gt;"",J77&gt;0),K77-L77,"")</f>
        <v/>
      </c>
      <c r="O77" s="141"/>
    </row>
    <row r="78" spans="4:15" x14ac:dyDescent="0.25">
      <c r="D78" s="104"/>
      <c r="E78" s="105"/>
      <c r="F78" s="106"/>
      <c r="G78" s="108"/>
      <c r="H78" s="108"/>
      <c r="I78" s="108"/>
      <c r="J78" s="106"/>
      <c r="K78" s="95" t="str">
        <f>IF(AND(G78&lt;&gt;"",J78&gt;0),J78*VLOOKUP(CONCATENATE(G78,I78,H78),Llistes!$D$156:$J$179,5,FALSE),"")</f>
        <v/>
      </c>
      <c r="L78" s="95" t="str">
        <f>IF(AND(G78&lt;&gt;"",J78&gt;0),J78*VLOOKUP(CONCATENATE(G78,I78,H78),Llistes!$D$156:$J$179,6,FALSE),"")</f>
        <v/>
      </c>
      <c r="M78" s="96" t="str">
        <f t="shared" si="1"/>
        <v/>
      </c>
      <c r="O78" s="141"/>
    </row>
    <row r="79" spans="4:15" x14ac:dyDescent="0.25">
      <c r="D79" s="104"/>
      <c r="E79" s="105"/>
      <c r="F79" s="106"/>
      <c r="G79" s="108"/>
      <c r="H79" s="108"/>
      <c r="I79" s="108"/>
      <c r="J79" s="106"/>
      <c r="K79" s="95" t="str">
        <f>IF(AND(G79&lt;&gt;"",J79&gt;0),J79*VLOOKUP(CONCATENATE(G79,I79,H79),Llistes!$D$156:$J$179,5,FALSE),"")</f>
        <v/>
      </c>
      <c r="L79" s="95" t="str">
        <f>IF(AND(G79&lt;&gt;"",J79&gt;0),J79*VLOOKUP(CONCATENATE(G79,I79,H79),Llistes!$D$156:$J$179,6,FALSE),"")</f>
        <v/>
      </c>
      <c r="M79" s="96" t="str">
        <f t="shared" si="1"/>
        <v/>
      </c>
      <c r="O79" s="141"/>
    </row>
    <row r="80" spans="4:15" x14ac:dyDescent="0.25">
      <c r="D80" s="104"/>
      <c r="E80" s="105"/>
      <c r="F80" s="106"/>
      <c r="G80" s="108"/>
      <c r="H80" s="108"/>
      <c r="I80" s="108"/>
      <c r="J80" s="106"/>
      <c r="K80" s="95" t="str">
        <f>IF(AND(G80&lt;&gt;"",J80&gt;0),J80*VLOOKUP(CONCATENATE(G80,I80,H80),Llistes!$D$156:$J$179,5,FALSE),"")</f>
        <v/>
      </c>
      <c r="L80" s="95" t="str">
        <f>IF(AND(G80&lt;&gt;"",J80&gt;0),J80*VLOOKUP(CONCATENATE(G80,I80,H80),Llistes!$D$156:$J$179,6,FALSE),"")</f>
        <v/>
      </c>
      <c r="M80" s="96" t="str">
        <f t="shared" si="1"/>
        <v/>
      </c>
      <c r="O80" s="141"/>
    </row>
    <row r="81" spans="4:15" x14ac:dyDescent="0.25">
      <c r="D81" s="104"/>
      <c r="E81" s="105"/>
      <c r="F81" s="106"/>
      <c r="G81" s="108"/>
      <c r="H81" s="108"/>
      <c r="I81" s="108"/>
      <c r="J81" s="106"/>
      <c r="K81" s="95" t="str">
        <f>IF(AND(G81&lt;&gt;"",J81&gt;0),J81*VLOOKUP(CONCATENATE(G81,I81,H81),Llistes!$D$156:$J$179,5,FALSE),"")</f>
        <v/>
      </c>
      <c r="L81" s="95" t="str">
        <f>IF(AND(G81&lt;&gt;"",J81&gt;0),J81*VLOOKUP(CONCATENATE(G81,I81,H81),Llistes!$D$156:$J$179,6,FALSE),"")</f>
        <v/>
      </c>
      <c r="M81" s="96" t="str">
        <f t="shared" si="1"/>
        <v/>
      </c>
      <c r="O81" s="141"/>
    </row>
    <row r="82" spans="4:15" x14ac:dyDescent="0.25">
      <c r="D82" s="104"/>
      <c r="E82" s="105"/>
      <c r="F82" s="106"/>
      <c r="G82" s="108"/>
      <c r="H82" s="108"/>
      <c r="I82" s="108"/>
      <c r="J82" s="106"/>
      <c r="K82" s="95" t="str">
        <f>IF(AND(G82&lt;&gt;"",J82&gt;0),J82*VLOOKUP(CONCATENATE(G82,I82,H82),Llistes!$D$156:$J$179,5,FALSE),"")</f>
        <v/>
      </c>
      <c r="L82" s="95" t="str">
        <f>IF(AND(G82&lt;&gt;"",J82&gt;0),J82*VLOOKUP(CONCATENATE(G82,I82,H82),Llistes!$D$156:$J$179,6,FALSE),"")</f>
        <v/>
      </c>
      <c r="M82" s="96" t="str">
        <f t="shared" si="1"/>
        <v/>
      </c>
      <c r="O82" s="141"/>
    </row>
    <row r="83" spans="4:15" x14ac:dyDescent="0.25">
      <c r="D83" s="104"/>
      <c r="E83" s="105"/>
      <c r="F83" s="106"/>
      <c r="G83" s="108"/>
      <c r="H83" s="108"/>
      <c r="I83" s="108"/>
      <c r="J83" s="106"/>
      <c r="K83" s="95" t="str">
        <f>IF(AND(G83&lt;&gt;"",J83&gt;0),J83*VLOOKUP(CONCATENATE(G83,I83,H83),Llistes!$D$156:$J$179,5,FALSE),"")</f>
        <v/>
      </c>
      <c r="L83" s="95" t="str">
        <f>IF(AND(G83&lt;&gt;"",J83&gt;0),J83*VLOOKUP(CONCATENATE(G83,I83,H83),Llistes!$D$156:$J$179,6,FALSE),"")</f>
        <v/>
      </c>
      <c r="M83" s="96" t="str">
        <f t="shared" si="1"/>
        <v/>
      </c>
      <c r="O83" s="141"/>
    </row>
    <row r="84" spans="4:15" x14ac:dyDescent="0.25">
      <c r="D84" s="104"/>
      <c r="E84" s="105"/>
      <c r="F84" s="106"/>
      <c r="G84" s="108"/>
      <c r="H84" s="108"/>
      <c r="I84" s="108"/>
      <c r="J84" s="106"/>
      <c r="K84" s="95" t="str">
        <f>IF(AND(G84&lt;&gt;"",J84&gt;0),J84*VLOOKUP(CONCATENATE(G84,I84,H84),Llistes!$D$156:$J$179,5,FALSE),"")</f>
        <v/>
      </c>
      <c r="L84" s="95" t="str">
        <f>IF(AND(G84&lt;&gt;"",J84&gt;0),J84*VLOOKUP(CONCATENATE(G84,I84,H84),Llistes!$D$156:$J$179,6,FALSE),"")</f>
        <v/>
      </c>
      <c r="M84" s="96" t="str">
        <f t="shared" si="1"/>
        <v/>
      </c>
      <c r="O84" s="141"/>
    </row>
    <row r="85" spans="4:15" x14ac:dyDescent="0.25">
      <c r="D85" s="104"/>
      <c r="E85" s="105"/>
      <c r="F85" s="106"/>
      <c r="G85" s="108"/>
      <c r="H85" s="108"/>
      <c r="I85" s="108"/>
      <c r="J85" s="106"/>
      <c r="K85" s="95" t="str">
        <f>IF(AND(G85&lt;&gt;"",J85&gt;0),J85*VLOOKUP(CONCATENATE(G85,I85,H85),Llistes!$D$156:$J$179,5,FALSE),"")</f>
        <v/>
      </c>
      <c r="L85" s="95" t="str">
        <f>IF(AND(G85&lt;&gt;"",J85&gt;0),J85*VLOOKUP(CONCATENATE(G85,I85,H85),Llistes!$D$156:$J$179,6,FALSE),"")</f>
        <v/>
      </c>
      <c r="M85" s="96" t="str">
        <f t="shared" si="1"/>
        <v/>
      </c>
      <c r="O85" s="141"/>
    </row>
    <row r="86" spans="4:15" x14ac:dyDescent="0.25">
      <c r="D86" s="104"/>
      <c r="E86" s="105"/>
      <c r="F86" s="106"/>
      <c r="G86" s="108"/>
      <c r="H86" s="108"/>
      <c r="I86" s="108"/>
      <c r="J86" s="106"/>
      <c r="K86" s="95" t="str">
        <f>IF(AND(G86&lt;&gt;"",J86&gt;0),J86*VLOOKUP(CONCATENATE(G86,I86,H86),Llistes!$D$156:$J$179,5,FALSE),"")</f>
        <v/>
      </c>
      <c r="L86" s="95" t="str">
        <f>IF(AND(G86&lt;&gt;"",J86&gt;0),J86*VLOOKUP(CONCATENATE(G86,I86,H86),Llistes!$D$156:$J$179,6,FALSE),"")</f>
        <v/>
      </c>
      <c r="M86" s="96" t="str">
        <f t="shared" si="1"/>
        <v/>
      </c>
      <c r="O86" s="141"/>
    </row>
    <row r="87" spans="4:15" x14ac:dyDescent="0.25">
      <c r="D87" s="104"/>
      <c r="E87" s="105"/>
      <c r="F87" s="106"/>
      <c r="G87" s="108"/>
      <c r="H87" s="108"/>
      <c r="I87" s="108"/>
      <c r="J87" s="106"/>
      <c r="K87" s="95" t="str">
        <f>IF(AND(G87&lt;&gt;"",J87&gt;0),J87*VLOOKUP(CONCATENATE(G87,I87,H87),Llistes!$D$156:$J$179,5,FALSE),"")</f>
        <v/>
      </c>
      <c r="L87" s="95" t="str">
        <f>IF(AND(G87&lt;&gt;"",J87&gt;0),J87*VLOOKUP(CONCATENATE(G87,I87,H87),Llistes!$D$156:$J$179,6,FALSE),"")</f>
        <v/>
      </c>
      <c r="M87" s="96" t="str">
        <f t="shared" si="1"/>
        <v/>
      </c>
      <c r="O87" s="141"/>
    </row>
    <row r="88" spans="4:15" x14ac:dyDescent="0.25">
      <c r="D88" s="104"/>
      <c r="E88" s="105"/>
      <c r="F88" s="106"/>
      <c r="G88" s="108"/>
      <c r="H88" s="108"/>
      <c r="I88" s="108"/>
      <c r="J88" s="106"/>
      <c r="K88" s="95" t="str">
        <f>IF(AND(G88&lt;&gt;"",J88&gt;0),J88*VLOOKUP(CONCATENATE(G88,I88,H88),Llistes!$D$156:$J$179,5,FALSE),"")</f>
        <v/>
      </c>
      <c r="L88" s="95" t="str">
        <f>IF(AND(G88&lt;&gt;"",J88&gt;0),J88*VLOOKUP(CONCATENATE(G88,I88,H88),Llistes!$D$156:$J$179,6,FALSE),"")</f>
        <v/>
      </c>
      <c r="M88" s="96" t="str">
        <f t="shared" si="1"/>
        <v/>
      </c>
      <c r="O88" s="141"/>
    </row>
    <row r="89" spans="4:15" x14ac:dyDescent="0.25">
      <c r="D89" s="104"/>
      <c r="E89" s="105"/>
      <c r="F89" s="106"/>
      <c r="G89" s="108"/>
      <c r="H89" s="108"/>
      <c r="I89" s="108"/>
      <c r="J89" s="106"/>
      <c r="K89" s="95" t="str">
        <f>IF(AND(G89&lt;&gt;"",J89&gt;0),J89*VLOOKUP(CONCATENATE(G89,I89,H89),Llistes!$D$156:$J$179,5,FALSE),"")</f>
        <v/>
      </c>
      <c r="L89" s="95" t="str">
        <f>IF(AND(G89&lt;&gt;"",J89&gt;0),J89*VLOOKUP(CONCATENATE(G89,I89,H89),Llistes!$D$156:$J$179,6,FALSE),"")</f>
        <v/>
      </c>
      <c r="M89" s="96" t="str">
        <f t="shared" si="1"/>
        <v/>
      </c>
      <c r="O89" s="141"/>
    </row>
    <row r="90" spans="4:15" x14ac:dyDescent="0.25">
      <c r="D90" s="104"/>
      <c r="E90" s="105"/>
      <c r="F90" s="106"/>
      <c r="G90" s="108"/>
      <c r="H90" s="108"/>
      <c r="I90" s="108"/>
      <c r="J90" s="106"/>
      <c r="K90" s="95" t="str">
        <f>IF(AND(G90&lt;&gt;"",J90&gt;0),J90*VLOOKUP(CONCATENATE(G90,I90,H90),Llistes!$D$156:$J$179,5,FALSE),"")</f>
        <v/>
      </c>
      <c r="L90" s="95" t="str">
        <f>IF(AND(G90&lt;&gt;"",J90&gt;0),J90*VLOOKUP(CONCATENATE(G90,I90,H90),Llistes!$D$156:$J$179,6,FALSE),"")</f>
        <v/>
      </c>
      <c r="M90" s="96" t="str">
        <f t="shared" si="1"/>
        <v/>
      </c>
      <c r="O90" s="141"/>
    </row>
    <row r="91" spans="4:15" x14ac:dyDescent="0.25">
      <c r="D91" s="104"/>
      <c r="E91" s="105"/>
      <c r="F91" s="106"/>
      <c r="G91" s="108"/>
      <c r="H91" s="108"/>
      <c r="I91" s="108"/>
      <c r="J91" s="106"/>
      <c r="K91" s="95" t="str">
        <f>IF(AND(G91&lt;&gt;"",J91&gt;0),J91*VLOOKUP(CONCATENATE(G91,I91,H91),Llistes!$D$156:$J$179,5,FALSE),"")</f>
        <v/>
      </c>
      <c r="L91" s="95" t="str">
        <f>IF(AND(G91&lt;&gt;"",J91&gt;0),J91*VLOOKUP(CONCATENATE(G91,I91,H91),Llistes!$D$156:$J$179,6,FALSE),"")</f>
        <v/>
      </c>
      <c r="M91" s="96" t="str">
        <f t="shared" si="1"/>
        <v/>
      </c>
      <c r="O91" s="141"/>
    </row>
    <row r="92" spans="4:15" x14ac:dyDescent="0.25">
      <c r="D92" s="104"/>
      <c r="E92" s="105"/>
      <c r="F92" s="106"/>
      <c r="G92" s="108"/>
      <c r="H92" s="108"/>
      <c r="I92" s="108"/>
      <c r="J92" s="106"/>
      <c r="K92" s="95" t="str">
        <f>IF(AND(G92&lt;&gt;"",J92&gt;0),J92*VLOOKUP(CONCATENATE(G92,I92,H92),Llistes!$D$156:$J$179,5,FALSE),"")</f>
        <v/>
      </c>
      <c r="L92" s="95" t="str">
        <f>IF(AND(G92&lt;&gt;"",J92&gt;0),J92*VLOOKUP(CONCATENATE(G92,I92,H92),Llistes!$D$156:$J$179,6,FALSE),"")</f>
        <v/>
      </c>
      <c r="M92" s="96" t="str">
        <f t="shared" si="1"/>
        <v/>
      </c>
      <c r="O92" s="141"/>
    </row>
    <row r="93" spans="4:15" x14ac:dyDescent="0.25">
      <c r="D93" s="104"/>
      <c r="E93" s="105"/>
      <c r="F93" s="106"/>
      <c r="G93" s="108"/>
      <c r="H93" s="108"/>
      <c r="I93" s="108"/>
      <c r="J93" s="106"/>
      <c r="K93" s="95" t="str">
        <f>IF(AND(G93&lt;&gt;"",J93&gt;0),J93*VLOOKUP(CONCATENATE(G93,I93,H93),Llistes!$D$156:$J$179,5,FALSE),"")</f>
        <v/>
      </c>
      <c r="L93" s="95" t="str">
        <f>IF(AND(G93&lt;&gt;"",J93&gt;0),J93*VLOOKUP(CONCATENATE(G93,I93,H93),Llistes!$D$156:$J$179,6,FALSE),"")</f>
        <v/>
      </c>
      <c r="M93" s="96" t="str">
        <f t="shared" si="1"/>
        <v/>
      </c>
      <c r="O93" s="141"/>
    </row>
    <row r="94" spans="4:15" x14ac:dyDescent="0.25">
      <c r="D94" s="104"/>
      <c r="E94" s="105"/>
      <c r="F94" s="106"/>
      <c r="G94" s="108"/>
      <c r="H94" s="108"/>
      <c r="I94" s="108"/>
      <c r="J94" s="106"/>
      <c r="K94" s="95" t="str">
        <f>IF(AND(G94&lt;&gt;"",J94&gt;0),J94*VLOOKUP(CONCATENATE(G94,I94,H94),Llistes!$D$156:$J$179,5,FALSE),"")</f>
        <v/>
      </c>
      <c r="L94" s="95" t="str">
        <f>IF(AND(G94&lt;&gt;"",J94&gt;0),J94*VLOOKUP(CONCATENATE(G94,I94,H94),Llistes!$D$156:$J$179,6,FALSE),"")</f>
        <v/>
      </c>
      <c r="M94" s="96" t="str">
        <f t="shared" si="1"/>
        <v/>
      </c>
      <c r="O94" s="141"/>
    </row>
    <row r="95" spans="4:15" x14ac:dyDescent="0.25">
      <c r="D95" s="104"/>
      <c r="E95" s="105"/>
      <c r="F95" s="106"/>
      <c r="G95" s="108"/>
      <c r="H95" s="108"/>
      <c r="I95" s="108"/>
      <c r="J95" s="106"/>
      <c r="K95" s="95" t="str">
        <f>IF(AND(G95&lt;&gt;"",J95&gt;0),J95*VLOOKUP(CONCATENATE(G95,I95,H95),Llistes!$D$156:$J$179,5,FALSE),"")</f>
        <v/>
      </c>
      <c r="L95" s="95" t="str">
        <f>IF(AND(G95&lt;&gt;"",J95&gt;0),J95*VLOOKUP(CONCATENATE(G95,I95,H95),Llistes!$D$156:$J$179,6,FALSE),"")</f>
        <v/>
      </c>
      <c r="M95" s="96" t="str">
        <f t="shared" si="1"/>
        <v/>
      </c>
      <c r="O95" s="141"/>
    </row>
    <row r="96" spans="4:15" x14ac:dyDescent="0.25">
      <c r="D96" s="104"/>
      <c r="E96" s="105"/>
      <c r="F96" s="106"/>
      <c r="G96" s="108"/>
      <c r="H96" s="108"/>
      <c r="I96" s="108"/>
      <c r="J96" s="106"/>
      <c r="K96" s="95" t="str">
        <f>IF(AND(G96&lt;&gt;"",J96&gt;0),J96*VLOOKUP(CONCATENATE(G96,I96,H96),Llistes!$D$156:$J$179,5,FALSE),"")</f>
        <v/>
      </c>
      <c r="L96" s="95" t="str">
        <f>IF(AND(G96&lt;&gt;"",J96&gt;0),J96*VLOOKUP(CONCATENATE(G96,I96,H96),Llistes!$D$156:$J$179,6,FALSE),"")</f>
        <v/>
      </c>
      <c r="M96" s="96" t="str">
        <f t="shared" si="1"/>
        <v/>
      </c>
      <c r="O96" s="141"/>
    </row>
    <row r="97" spans="4:15" x14ac:dyDescent="0.25">
      <c r="D97" s="104"/>
      <c r="E97" s="105"/>
      <c r="F97" s="106"/>
      <c r="G97" s="108"/>
      <c r="H97" s="108"/>
      <c r="I97" s="108"/>
      <c r="J97" s="106"/>
      <c r="K97" s="95" t="str">
        <f>IF(AND(G97&lt;&gt;"",J97&gt;0),J97*VLOOKUP(CONCATENATE(G97,I97,H97),Llistes!$D$156:$J$179,5,FALSE),"")</f>
        <v/>
      </c>
      <c r="L97" s="95" t="str">
        <f>IF(AND(G97&lt;&gt;"",J97&gt;0),J97*VLOOKUP(CONCATENATE(G97,I97,H97),Llistes!$D$156:$J$179,6,FALSE),"")</f>
        <v/>
      </c>
      <c r="M97" s="96" t="str">
        <f t="shared" si="1"/>
        <v/>
      </c>
      <c r="O97" s="141"/>
    </row>
    <row r="98" spans="4:15" x14ac:dyDescent="0.25">
      <c r="D98" s="104"/>
      <c r="E98" s="105"/>
      <c r="F98" s="106"/>
      <c r="G98" s="108"/>
      <c r="H98" s="108"/>
      <c r="I98" s="108"/>
      <c r="J98" s="106"/>
      <c r="K98" s="95" t="str">
        <f>IF(AND(G98&lt;&gt;"",J98&gt;0),J98*VLOOKUP(CONCATENATE(G98,I98,H98),Llistes!$D$156:$J$179,5,FALSE),"")</f>
        <v/>
      </c>
      <c r="L98" s="95" t="str">
        <f>IF(AND(G98&lt;&gt;"",J98&gt;0),J98*VLOOKUP(CONCATENATE(G98,I98,H98),Llistes!$D$156:$J$179,6,FALSE),"")</f>
        <v/>
      </c>
      <c r="M98" s="96" t="str">
        <f t="shared" si="1"/>
        <v/>
      </c>
      <c r="O98" s="141"/>
    </row>
    <row r="99" spans="4:15" ht="13" thickBot="1" x14ac:dyDescent="0.3">
      <c r="D99" s="109"/>
      <c r="E99" s="110"/>
      <c r="F99" s="111"/>
      <c r="G99" s="113"/>
      <c r="H99" s="113"/>
      <c r="I99" s="113"/>
      <c r="J99" s="111"/>
      <c r="K99" s="97" t="str">
        <f>IF(AND(G99&lt;&gt;"",J99&gt;0),J99*VLOOKUP(CONCATENATE(G99,I99,H99),Llistes!$D$156:$J$179,5,FALSE),"")</f>
        <v/>
      </c>
      <c r="L99" s="97" t="str">
        <f>IF(AND(G99&lt;&gt;"",J99&gt;0),J99*VLOOKUP(CONCATENATE(G99,I99,H99),Llistes!$D$156:$J$179,6,FALSE),"")</f>
        <v/>
      </c>
      <c r="M99" s="98" t="str">
        <f t="shared" si="1"/>
        <v/>
      </c>
      <c r="O99" s="141"/>
    </row>
  </sheetData>
  <sheetProtection algorithmName="SHA-512" hashValue="1ZGvJQpHJmSE2I5oYW0FoR/VHjBXHT5ZQFMcMtpskDVVMM+r+TkzQT3To99LBlScSGN/RUq/bDCjhbUOWWIAvQ==" saltValue="Dr3fOLiH+/UE2e7KpWUIrA==" spinCount="100000" sheet="1" objects="1" scenarios="1"/>
  <mergeCells count="12">
    <mergeCell ref="D10:G10"/>
    <mergeCell ref="J3:M3"/>
    <mergeCell ref="D3:I3"/>
    <mergeCell ref="D5:M5"/>
    <mergeCell ref="G7:G8"/>
    <mergeCell ref="H7:H8"/>
    <mergeCell ref="J7:J8"/>
    <mergeCell ref="K7:K8"/>
    <mergeCell ref="L7:L8"/>
    <mergeCell ref="M7:M8"/>
    <mergeCell ref="E6:F6"/>
    <mergeCell ref="D7:D8"/>
  </mergeCells>
  <conditionalFormatting sqref="J15">
    <cfRule type="expression" dxfId="14" priority="9">
      <formula>siinm($G$15&lt;&gt;"",Verdader,FALSE)</formula>
    </cfRule>
  </conditionalFormatting>
  <conditionalFormatting sqref="F12:F99">
    <cfRule type="expression" dxfId="13" priority="2">
      <formula>IF(AND(G12&lt;&gt;"",F12=""),TRUE,FALSE)</formula>
    </cfRule>
    <cfRule type="expression" dxfId="12" priority="8">
      <formula>IF(F12&gt;2015,TRUE,FALSE)</formula>
    </cfRule>
  </conditionalFormatting>
  <conditionalFormatting sqref="I12:I99">
    <cfRule type="expression" dxfId="11" priority="7">
      <formula>IF(AND(G12&lt;&gt;"",I12=""),TRUE,FALSE)</formula>
    </cfRule>
  </conditionalFormatting>
  <conditionalFormatting sqref="J12:J99">
    <cfRule type="expression" dxfId="10" priority="5">
      <formula>IF(AND(G12&lt;&gt;"",J12=""),TRUE,FALSE)</formula>
    </cfRule>
  </conditionalFormatting>
  <conditionalFormatting sqref="E12:E99">
    <cfRule type="expression" dxfId="9" priority="4">
      <formula>IF(AND(G12&lt;&gt;"",E12=""),TRUE,FALSE)</formula>
    </cfRule>
  </conditionalFormatting>
  <conditionalFormatting sqref="H12:H99">
    <cfRule type="expression" dxfId="8" priority="3">
      <formula>IF(AND(G12&lt;&gt;"",H12=""),TRUE,FALSE)</formula>
    </cfRule>
  </conditionalFormatting>
  <conditionalFormatting sqref="D12:D99">
    <cfRule type="expression" dxfId="7" priority="1">
      <formula>IF(AND(G12&lt;&gt;"",D12=""),TRUE,FALSE)</formula>
    </cfRule>
  </conditionalFormatting>
  <hyperlinks>
    <hyperlink ref="O5" location="'Monitors Aules i PAS'!A1" display="è"/>
    <hyperlink ref="B5" location="' PC Aules i PAS'!A1" display="ç"/>
  </hyperlinks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Llistes!$D$18:$D$19</xm:f>
          </x14:formula1>
          <xm:sqref>I12:I99</xm:sqref>
        </x14:dataValidation>
        <x14:dataValidation type="list" allowBlank="1" showInputMessage="1" showErrorMessage="1">
          <x14:formula1>
            <xm:f>Llistes!$C$148:$C$151</xm:f>
          </x14:formula1>
          <xm:sqref>G12:G99</xm:sqref>
        </x14:dataValidation>
        <x14:dataValidation type="list" operator="equal" allowBlank="1" showErrorMessage="1">
          <x14:formula1>
            <xm:f>Llistes!$D$3:$D$11</xm:f>
          </x14:formula1>
          <x14:formula2>
            <xm:f>0</xm:f>
          </x14:formula2>
          <xm:sqref>D12:D99</xm:sqref>
        </x14:dataValidation>
        <x14:dataValidation type="list" allowBlank="1" showInputMessage="1" showErrorMessage="1">
          <x14:formula1>
            <xm:f>Llistes!$D$28:$D$30</xm:f>
          </x14:formula1>
          <xm:sqref>H12:H99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00"/>
  <sheetViews>
    <sheetView zoomScaleNormal="100" workbookViewId="0">
      <pane xSplit="3" ySplit="9" topLeftCell="D10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baseColWidth="10" defaultColWidth="9.08984375" defaultRowHeight="12.5" x14ac:dyDescent="0.25"/>
  <cols>
    <col min="1" max="1" width="0.6328125" style="115" customWidth="1"/>
    <col min="2" max="2" width="7.54296875" style="115" customWidth="1"/>
    <col min="3" max="3" width="1.90625" style="115" customWidth="1"/>
    <col min="4" max="4" width="10" style="131" customWidth="1"/>
    <col min="5" max="5" width="46.54296875" style="132" customWidth="1"/>
    <col min="6" max="6" width="13.08984375" style="133" customWidth="1"/>
    <col min="7" max="7" width="9.81640625" style="131" customWidth="1"/>
    <col min="8" max="8" width="10.453125" style="131" customWidth="1"/>
    <col min="9" max="9" width="10.36328125" style="131" customWidth="1"/>
    <col min="10" max="10" width="16" style="131" customWidth="1"/>
    <col min="11" max="11" width="14.453125" style="131" customWidth="1"/>
    <col min="12" max="12" width="15.08984375" style="131" customWidth="1"/>
    <col min="13" max="13" width="1" style="115" customWidth="1"/>
    <col min="14" max="14" width="7.90625" style="115" customWidth="1"/>
    <col min="15" max="16384" width="9.08984375" style="115"/>
  </cols>
  <sheetData>
    <row r="1" spans="2:14" ht="3.75" customHeight="1" x14ac:dyDescent="0.25">
      <c r="D1" s="115"/>
      <c r="E1" s="115"/>
      <c r="F1" s="131"/>
      <c r="G1" s="132"/>
      <c r="H1" s="133"/>
    </row>
    <row r="2" spans="2:14" ht="24" customHeight="1" x14ac:dyDescent="0.25">
      <c r="D2" s="187" t="s">
        <v>197</v>
      </c>
      <c r="E2" s="187"/>
      <c r="F2" s="187"/>
      <c r="G2" s="187"/>
      <c r="H2" s="116"/>
      <c r="I2" s="186" t="s">
        <v>214</v>
      </c>
      <c r="J2" s="186"/>
      <c r="K2" s="186"/>
      <c r="L2" s="186"/>
    </row>
    <row r="3" spans="2:14" ht="3.75" customHeight="1" x14ac:dyDescent="0.25">
      <c r="D3" s="115"/>
      <c r="E3" s="115"/>
      <c r="F3" s="131"/>
      <c r="G3" s="132"/>
      <c r="H3" s="133"/>
    </row>
    <row r="4" spans="2:14" s="131" customFormat="1" ht="31.5" customHeight="1" x14ac:dyDescent="0.25">
      <c r="B4" s="136" t="s">
        <v>186</v>
      </c>
      <c r="D4" s="188" t="str">
        <f>IF(Unitat!C5="","Especifiqueu la unitat a la pestanya d'unitats",Unitat!C5)</f>
        <v>Especifiqueu la unitat a la pestanya d'unitats</v>
      </c>
      <c r="E4" s="188"/>
      <c r="F4" s="188"/>
      <c r="G4" s="188"/>
      <c r="H4" s="188"/>
      <c r="I4" s="188"/>
      <c r="J4" s="188"/>
      <c r="K4" s="188"/>
      <c r="L4" s="188"/>
      <c r="N4" s="136" t="s">
        <v>183</v>
      </c>
    </row>
    <row r="5" spans="2:14" s="131" customFormat="1" ht="15.75" customHeight="1" x14ac:dyDescent="0.25">
      <c r="B5" s="128" t="s">
        <v>189</v>
      </c>
      <c r="D5" s="137" t="s">
        <v>1</v>
      </c>
      <c r="E5" s="193" t="s">
        <v>187</v>
      </c>
      <c r="F5" s="193"/>
      <c r="G5" s="194" t="s">
        <v>188</v>
      </c>
      <c r="H5" s="194"/>
      <c r="I5" s="194"/>
      <c r="J5" s="194"/>
      <c r="K5" s="194"/>
      <c r="L5" s="194"/>
      <c r="N5" s="128" t="s">
        <v>36</v>
      </c>
    </row>
    <row r="6" spans="2:14" s="133" customFormat="1" ht="18" customHeight="1" x14ac:dyDescent="0.25">
      <c r="D6" s="192" t="s">
        <v>184</v>
      </c>
      <c r="E6" s="139" t="s">
        <v>11</v>
      </c>
      <c r="F6" s="139" t="s">
        <v>24</v>
      </c>
      <c r="G6" s="190" t="s">
        <v>34</v>
      </c>
      <c r="H6" s="191" t="s">
        <v>25</v>
      </c>
      <c r="I6" s="191" t="s">
        <v>5</v>
      </c>
      <c r="J6" s="190" t="s">
        <v>6</v>
      </c>
      <c r="K6" s="191" t="s">
        <v>2</v>
      </c>
      <c r="L6" s="190" t="s">
        <v>7</v>
      </c>
    </row>
    <row r="7" spans="2:14" s="142" customFormat="1" ht="22.5" customHeight="1" x14ac:dyDescent="0.25">
      <c r="D7" s="192"/>
      <c r="E7" s="143" t="s">
        <v>10</v>
      </c>
      <c r="F7" s="143" t="s">
        <v>254</v>
      </c>
      <c r="G7" s="190"/>
      <c r="H7" s="191"/>
      <c r="I7" s="191"/>
      <c r="J7" s="190"/>
      <c r="K7" s="191"/>
      <c r="L7" s="190"/>
    </row>
    <row r="8" spans="2:14" ht="4.5" customHeight="1" x14ac:dyDescent="0.25"/>
    <row r="9" spans="2:14" s="145" customFormat="1" ht="19.5" customHeight="1" x14ac:dyDescent="0.25">
      <c r="D9" s="146"/>
      <c r="E9" s="146"/>
      <c r="F9" s="146"/>
      <c r="G9" s="146"/>
      <c r="H9" s="146"/>
      <c r="I9" s="91">
        <f>SUM(I11:I100)</f>
        <v>0</v>
      </c>
      <c r="J9" s="150">
        <f>SUM(J11:J100)</f>
        <v>0</v>
      </c>
      <c r="K9" s="92">
        <f t="shared" ref="K9:L9" si="0">SUM(K11:K100)</f>
        <v>0</v>
      </c>
      <c r="L9" s="92">
        <f t="shared" si="0"/>
        <v>0</v>
      </c>
    </row>
    <row r="10" spans="2:14" ht="3" customHeight="1" thickBot="1" x14ac:dyDescent="0.3"/>
    <row r="11" spans="2:14" ht="14.25" customHeight="1" x14ac:dyDescent="0.25">
      <c r="D11" s="99"/>
      <c r="E11" s="100"/>
      <c r="F11" s="101"/>
      <c r="G11" s="101"/>
      <c r="H11" s="103"/>
      <c r="I11" s="101"/>
      <c r="J11" s="93" t="str">
        <f>IF(AND(G11&lt;&gt;"",I11&gt;0),I11*( VLOOKUP(CONCATENATE(G11,H11),Llistes!$D$120:'Llistes'!$I$135,4,FALSE)  ),"")</f>
        <v/>
      </c>
      <c r="K11" s="93" t="str">
        <f>IF(AND(G11&lt;&gt;"",I11&gt;0),I11*( VLOOKUP(CONCATENATE(G11,H11),Llistes!$D$120:'Llistes'!$I$135,5,FALSE)  ),"")</f>
        <v/>
      </c>
      <c r="L11" s="94" t="str">
        <f>IF(AND(G11&lt;&gt;"",I11&gt;0),J11-K11,"")</f>
        <v/>
      </c>
    </row>
    <row r="12" spans="2:14" x14ac:dyDescent="0.25">
      <c r="D12" s="104"/>
      <c r="E12" s="105"/>
      <c r="F12" s="106"/>
      <c r="G12" s="106"/>
      <c r="H12" s="108"/>
      <c r="I12" s="106"/>
      <c r="J12" s="95" t="str">
        <f>IF(AND(G12&lt;&gt;"",I12&gt;0),I12*( VLOOKUP(CONCATENATE(G12,H12),Llistes!$D$120:'Llistes'!$I$135,4,FALSE)  ),"")</f>
        <v/>
      </c>
      <c r="K12" s="95" t="str">
        <f>IF(AND(G12&lt;&gt;"",I12&gt;0),I12*( VLOOKUP(CONCATENATE(G12,H12),Llistes!$D$120:'Llistes'!$I$135,5,FALSE)  ),"")</f>
        <v/>
      </c>
      <c r="L12" s="96" t="str">
        <f t="shared" ref="L12:L75" si="1">IF(AND(G12&lt;&gt;"",I12&gt;0),J12-K12,"")</f>
        <v/>
      </c>
    </row>
    <row r="13" spans="2:14" x14ac:dyDescent="0.25">
      <c r="D13" s="104"/>
      <c r="E13" s="105"/>
      <c r="F13" s="106"/>
      <c r="G13" s="106"/>
      <c r="H13" s="108"/>
      <c r="I13" s="106"/>
      <c r="J13" s="95" t="str">
        <f>IF(AND(G13&lt;&gt;"",I13&gt;0),I13*( VLOOKUP(CONCATENATE(G13,H13),Llistes!$D$120:'Llistes'!$I$135,4,FALSE)  ),"")</f>
        <v/>
      </c>
      <c r="K13" s="95" t="str">
        <f>IF(AND(G13&lt;&gt;"",I13&gt;0),I13*( VLOOKUP(CONCATENATE(G13,H13),Llistes!$D$120:'Llistes'!$I$135,5,FALSE)  ),"")</f>
        <v/>
      </c>
      <c r="L13" s="96" t="str">
        <f t="shared" si="1"/>
        <v/>
      </c>
    </row>
    <row r="14" spans="2:14" x14ac:dyDescent="0.25">
      <c r="D14" s="104"/>
      <c r="E14" s="105"/>
      <c r="F14" s="106"/>
      <c r="G14" s="106"/>
      <c r="H14" s="108"/>
      <c r="I14" s="106"/>
      <c r="J14" s="95" t="str">
        <f>IF(AND(G14&lt;&gt;"",I14&gt;0),I14*( VLOOKUP(CONCATENATE(G14,H14),Llistes!$D$120:'Llistes'!$I$135,4,FALSE)  ),"")</f>
        <v/>
      </c>
      <c r="K14" s="95" t="str">
        <f>IF(AND(G14&lt;&gt;"",I14&gt;0),I14*( VLOOKUP(CONCATENATE(G14,H14),Llistes!$D$120:'Llistes'!$I$135,5,FALSE)  ),"")</f>
        <v/>
      </c>
      <c r="L14" s="96" t="str">
        <f t="shared" si="1"/>
        <v/>
      </c>
    </row>
    <row r="15" spans="2:14" x14ac:dyDescent="0.25">
      <c r="D15" s="104"/>
      <c r="E15" s="105"/>
      <c r="F15" s="106"/>
      <c r="G15" s="106"/>
      <c r="H15" s="108"/>
      <c r="I15" s="106"/>
      <c r="J15" s="95" t="str">
        <f>IF(AND(G15&lt;&gt;"",I15&gt;0),I15*( VLOOKUP(CONCATENATE(G15,H15),Llistes!$D$120:'Llistes'!$I$135,4,FALSE)  ),"")</f>
        <v/>
      </c>
      <c r="K15" s="95" t="str">
        <f>IF(AND(G15&lt;&gt;"",I15&gt;0),I15*( VLOOKUP(CONCATENATE(G15,H15),Llistes!$D$120:'Llistes'!$I$135,5,FALSE)  ),"")</f>
        <v/>
      </c>
      <c r="L15" s="96" t="str">
        <f t="shared" si="1"/>
        <v/>
      </c>
    </row>
    <row r="16" spans="2:14" x14ac:dyDescent="0.25">
      <c r="D16" s="104"/>
      <c r="E16" s="105"/>
      <c r="F16" s="106"/>
      <c r="G16" s="106"/>
      <c r="H16" s="108"/>
      <c r="I16" s="106"/>
      <c r="J16" s="95" t="str">
        <f>IF(AND(G16&lt;&gt;"",I16&gt;0),I16*( VLOOKUP(CONCATENATE(G16,H16),Llistes!$D$120:'Llistes'!$I$135,4,FALSE)  ),"")</f>
        <v/>
      </c>
      <c r="K16" s="95" t="str">
        <f>IF(AND(G16&lt;&gt;"",I16&gt;0),I16*( VLOOKUP(CONCATENATE(G16,H16),Llistes!$D$120:'Llistes'!$I$135,5,FALSE)  ),"")</f>
        <v/>
      </c>
      <c r="L16" s="96" t="str">
        <f t="shared" si="1"/>
        <v/>
      </c>
    </row>
    <row r="17" spans="4:12" x14ac:dyDescent="0.25">
      <c r="D17" s="104"/>
      <c r="E17" s="105"/>
      <c r="F17" s="106"/>
      <c r="G17" s="106"/>
      <c r="H17" s="108"/>
      <c r="I17" s="106"/>
      <c r="J17" s="95" t="str">
        <f>IF(AND(G17&lt;&gt;"",I17&gt;0),I17*( VLOOKUP(CONCATENATE(G17,H17),Llistes!$D$120:'Llistes'!$I$135,4,FALSE)  ),"")</f>
        <v/>
      </c>
      <c r="K17" s="95" t="str">
        <f>IF(AND(G17&lt;&gt;"",I17&gt;0),I17*( VLOOKUP(CONCATENATE(G17,H17),Llistes!$D$120:'Llistes'!$I$135,5,FALSE)  ),"")</f>
        <v/>
      </c>
      <c r="L17" s="96" t="str">
        <f t="shared" si="1"/>
        <v/>
      </c>
    </row>
    <row r="18" spans="4:12" x14ac:dyDescent="0.25">
      <c r="D18" s="104"/>
      <c r="E18" s="105"/>
      <c r="F18" s="106"/>
      <c r="G18" s="106"/>
      <c r="H18" s="108"/>
      <c r="I18" s="106"/>
      <c r="J18" s="95" t="str">
        <f>IF(AND(G18&lt;&gt;"",I18&gt;0),I18*( VLOOKUP(CONCATENATE(G18,H18),Llistes!$D$120:'Llistes'!$I$135,4,FALSE)  ),"")</f>
        <v/>
      </c>
      <c r="K18" s="95" t="str">
        <f>IF(AND(G18&lt;&gt;"",I18&gt;0),I18*( VLOOKUP(CONCATENATE(G18,H18),Llistes!$D$120:'Llistes'!$I$135,5,FALSE)  ),"")</f>
        <v/>
      </c>
      <c r="L18" s="96" t="str">
        <f t="shared" si="1"/>
        <v/>
      </c>
    </row>
    <row r="19" spans="4:12" x14ac:dyDescent="0.25">
      <c r="D19" s="104"/>
      <c r="E19" s="105"/>
      <c r="F19" s="106"/>
      <c r="G19" s="106"/>
      <c r="H19" s="108"/>
      <c r="I19" s="106"/>
      <c r="J19" s="95" t="str">
        <f>IF(AND(G19&lt;&gt;"",I19&gt;0),I19*( VLOOKUP(CONCATENATE(G19,H19),Llistes!$D$120:'Llistes'!$I$135,4,FALSE)  ),"")</f>
        <v/>
      </c>
      <c r="K19" s="95" t="str">
        <f>IF(AND(G19&lt;&gt;"",I19&gt;0),I19*( VLOOKUP(CONCATENATE(G19,H19),Llistes!$D$120:'Llistes'!$I$135,5,FALSE)  ),"")</f>
        <v/>
      </c>
      <c r="L19" s="96" t="str">
        <f t="shared" si="1"/>
        <v/>
      </c>
    </row>
    <row r="20" spans="4:12" x14ac:dyDescent="0.25">
      <c r="D20" s="104"/>
      <c r="E20" s="105"/>
      <c r="F20" s="106"/>
      <c r="G20" s="106"/>
      <c r="H20" s="108"/>
      <c r="I20" s="106"/>
      <c r="J20" s="95" t="str">
        <f>IF(AND(G20&lt;&gt;"",I20&gt;0),I20*( VLOOKUP(CONCATENATE(G20,H20),Llistes!$D$120:'Llistes'!$I$135,4,FALSE)  ),"")</f>
        <v/>
      </c>
      <c r="K20" s="95" t="str">
        <f>IF(AND(G20&lt;&gt;"",I20&gt;0),I20*( VLOOKUP(CONCATENATE(G20,H20),Llistes!$D$120:'Llistes'!$I$135,5,FALSE)  ),"")</f>
        <v/>
      </c>
      <c r="L20" s="96" t="str">
        <f t="shared" si="1"/>
        <v/>
      </c>
    </row>
    <row r="21" spans="4:12" x14ac:dyDescent="0.25">
      <c r="D21" s="104"/>
      <c r="E21" s="105"/>
      <c r="F21" s="106"/>
      <c r="G21" s="106"/>
      <c r="H21" s="108"/>
      <c r="I21" s="106"/>
      <c r="J21" s="95" t="str">
        <f>IF(AND(G21&lt;&gt;"",I21&gt;0),I21*( VLOOKUP(CONCATENATE(G21,H21),Llistes!$D$120:'Llistes'!$I$135,4,FALSE)  ),"")</f>
        <v/>
      </c>
      <c r="K21" s="95" t="str">
        <f>IF(AND(G21&lt;&gt;"",I21&gt;0),I21*( VLOOKUP(CONCATENATE(G21,H21),Llistes!$D$120:'Llistes'!$I$135,5,FALSE)  ),"")</f>
        <v/>
      </c>
      <c r="L21" s="96" t="str">
        <f t="shared" si="1"/>
        <v/>
      </c>
    </row>
    <row r="22" spans="4:12" x14ac:dyDescent="0.25">
      <c r="D22" s="104"/>
      <c r="E22" s="105"/>
      <c r="F22" s="106"/>
      <c r="G22" s="106"/>
      <c r="H22" s="108"/>
      <c r="I22" s="106"/>
      <c r="J22" s="95" t="str">
        <f>IF(AND(G22&lt;&gt;"",I22&gt;0),I22*( VLOOKUP(CONCATENATE(G22,H22),Llistes!$D$120:'Llistes'!$I$135,4,FALSE)  ),"")</f>
        <v/>
      </c>
      <c r="K22" s="95" t="str">
        <f>IF(AND(G22&lt;&gt;"",I22&gt;0),I22*( VLOOKUP(CONCATENATE(G22,H22),Llistes!$D$120:'Llistes'!$I$135,5,FALSE)  ),"")</f>
        <v/>
      </c>
      <c r="L22" s="96" t="str">
        <f t="shared" si="1"/>
        <v/>
      </c>
    </row>
    <row r="23" spans="4:12" x14ac:dyDescent="0.25">
      <c r="D23" s="104"/>
      <c r="E23" s="105"/>
      <c r="F23" s="106"/>
      <c r="G23" s="106"/>
      <c r="H23" s="108"/>
      <c r="I23" s="106"/>
      <c r="J23" s="95" t="str">
        <f>IF(AND(G23&lt;&gt;"",I23&gt;0),I23*( VLOOKUP(CONCATENATE(G23,H23),Llistes!$D$120:'Llistes'!$I$135,4,FALSE)  ),"")</f>
        <v/>
      </c>
      <c r="K23" s="95" t="str">
        <f>IF(AND(G23&lt;&gt;"",I23&gt;0),I23*( VLOOKUP(CONCATENATE(G23,H23),Llistes!$D$120:'Llistes'!$I$135,5,FALSE)  ),"")</f>
        <v/>
      </c>
      <c r="L23" s="96" t="str">
        <f t="shared" si="1"/>
        <v/>
      </c>
    </row>
    <row r="24" spans="4:12" x14ac:dyDescent="0.25">
      <c r="D24" s="104"/>
      <c r="E24" s="105"/>
      <c r="F24" s="106"/>
      <c r="G24" s="106"/>
      <c r="H24" s="108"/>
      <c r="I24" s="106"/>
      <c r="J24" s="95" t="str">
        <f>IF(AND(G24&lt;&gt;"",I24&gt;0),I24*( VLOOKUP(CONCATENATE(G24,H24),Llistes!$D$120:'Llistes'!$I$135,4,FALSE)  ),"")</f>
        <v/>
      </c>
      <c r="K24" s="95" t="str">
        <f>IF(AND(G24&lt;&gt;"",I24&gt;0),I24*( VLOOKUP(CONCATENATE(G24,H24),Llistes!$D$120:'Llistes'!$I$135,5,FALSE)  ),"")</f>
        <v/>
      </c>
      <c r="L24" s="96" t="str">
        <f t="shared" si="1"/>
        <v/>
      </c>
    </row>
    <row r="25" spans="4:12" x14ac:dyDescent="0.25">
      <c r="D25" s="104"/>
      <c r="E25" s="105"/>
      <c r="F25" s="106"/>
      <c r="G25" s="106"/>
      <c r="H25" s="108"/>
      <c r="I25" s="106"/>
      <c r="J25" s="95" t="str">
        <f>IF(AND(G25&lt;&gt;"",I25&gt;0),I25*( VLOOKUP(CONCATENATE(G25,H25),Llistes!$D$120:'Llistes'!$I$135,4,FALSE)  ),"")</f>
        <v/>
      </c>
      <c r="K25" s="95" t="str">
        <f>IF(AND(G25&lt;&gt;"",I25&gt;0),I25*( VLOOKUP(CONCATENATE(G25,H25),Llistes!$D$120:'Llistes'!$I$135,5,FALSE)  ),"")</f>
        <v/>
      </c>
      <c r="L25" s="96" t="str">
        <f t="shared" si="1"/>
        <v/>
      </c>
    </row>
    <row r="26" spans="4:12" x14ac:dyDescent="0.25">
      <c r="D26" s="104"/>
      <c r="E26" s="105"/>
      <c r="F26" s="106"/>
      <c r="G26" s="106"/>
      <c r="H26" s="108"/>
      <c r="I26" s="106"/>
      <c r="J26" s="95" t="str">
        <f>IF(AND(G26&lt;&gt;"",I26&gt;0),I26*( VLOOKUP(CONCATENATE(G26,H26),Llistes!$D$120:'Llistes'!$I$135,4,FALSE)  ),"")</f>
        <v/>
      </c>
      <c r="K26" s="95" t="str">
        <f>IF(AND(G26&lt;&gt;"",I26&gt;0),I26*( VLOOKUP(CONCATENATE(G26,H26),Llistes!$D$120:'Llistes'!$I$135,5,FALSE)  ),"")</f>
        <v/>
      </c>
      <c r="L26" s="96" t="str">
        <f t="shared" si="1"/>
        <v/>
      </c>
    </row>
    <row r="27" spans="4:12" x14ac:dyDescent="0.25">
      <c r="D27" s="104"/>
      <c r="E27" s="105"/>
      <c r="F27" s="106"/>
      <c r="G27" s="106"/>
      <c r="H27" s="108"/>
      <c r="I27" s="106"/>
      <c r="J27" s="95" t="str">
        <f>IF(AND(G27&lt;&gt;"",I27&gt;0),I27*( VLOOKUP(CONCATENATE(G27,H27),Llistes!$D$120:'Llistes'!$I$135,4,FALSE)  ),"")</f>
        <v/>
      </c>
      <c r="K27" s="95" t="str">
        <f>IF(AND(G27&lt;&gt;"",I27&gt;0),I27*( VLOOKUP(CONCATENATE(G27,H27),Llistes!$D$120:'Llistes'!$I$135,5,FALSE)  ),"")</f>
        <v/>
      </c>
      <c r="L27" s="96" t="str">
        <f t="shared" si="1"/>
        <v/>
      </c>
    </row>
    <row r="28" spans="4:12" x14ac:dyDescent="0.25">
      <c r="D28" s="104"/>
      <c r="E28" s="105"/>
      <c r="F28" s="106"/>
      <c r="G28" s="106"/>
      <c r="H28" s="108"/>
      <c r="I28" s="106"/>
      <c r="J28" s="95" t="str">
        <f>IF(AND(G28&lt;&gt;"",I28&gt;0),I28*( VLOOKUP(CONCATENATE(G28,H28),Llistes!$D$120:'Llistes'!$I$135,4,FALSE)  ),"")</f>
        <v/>
      </c>
      <c r="K28" s="95" t="str">
        <f>IF(AND(G28&lt;&gt;"",I28&gt;0),I28*( VLOOKUP(CONCATENATE(G28,H28),Llistes!$D$120:'Llistes'!$I$135,5,FALSE)  ),"")</f>
        <v/>
      </c>
      <c r="L28" s="96" t="str">
        <f t="shared" si="1"/>
        <v/>
      </c>
    </row>
    <row r="29" spans="4:12" x14ac:dyDescent="0.25">
      <c r="D29" s="104"/>
      <c r="E29" s="105"/>
      <c r="F29" s="106"/>
      <c r="G29" s="106"/>
      <c r="H29" s="108"/>
      <c r="I29" s="106"/>
      <c r="J29" s="95" t="str">
        <f>IF(AND(G29&lt;&gt;"",I29&gt;0),I29*( VLOOKUP(CONCATENATE(G29,H29),Llistes!$D$120:'Llistes'!$I$135,4,FALSE)  ),"")</f>
        <v/>
      </c>
      <c r="K29" s="95" t="str">
        <f>IF(AND(G29&lt;&gt;"",I29&gt;0),I29*( VLOOKUP(CONCATENATE(G29,H29),Llistes!$D$120:'Llistes'!$I$135,5,FALSE)  ),"")</f>
        <v/>
      </c>
      <c r="L29" s="96" t="str">
        <f t="shared" si="1"/>
        <v/>
      </c>
    </row>
    <row r="30" spans="4:12" x14ac:dyDescent="0.25">
      <c r="D30" s="104"/>
      <c r="E30" s="105"/>
      <c r="F30" s="106"/>
      <c r="G30" s="106"/>
      <c r="H30" s="108"/>
      <c r="I30" s="106"/>
      <c r="J30" s="95" t="str">
        <f>IF(AND(G30&lt;&gt;"",I30&gt;0),I30*( VLOOKUP(CONCATENATE(G30,H30),Llistes!$D$120:'Llistes'!$I$135,4,FALSE)  ),"")</f>
        <v/>
      </c>
      <c r="K30" s="95" t="str">
        <f>IF(AND(G30&lt;&gt;"",I30&gt;0),I30*( VLOOKUP(CONCATENATE(G30,H30),Llistes!$D$120:'Llistes'!$I$135,5,FALSE)  ),"")</f>
        <v/>
      </c>
      <c r="L30" s="96" t="str">
        <f t="shared" si="1"/>
        <v/>
      </c>
    </row>
    <row r="31" spans="4:12" x14ac:dyDescent="0.25">
      <c r="D31" s="104"/>
      <c r="E31" s="105"/>
      <c r="F31" s="106"/>
      <c r="G31" s="106"/>
      <c r="H31" s="108"/>
      <c r="I31" s="106"/>
      <c r="J31" s="95" t="str">
        <f>IF(AND(G31&lt;&gt;"",I31&gt;0),I31*( VLOOKUP(CONCATENATE(G31,H31),Llistes!$D$120:'Llistes'!$I$135,4,FALSE)  ),"")</f>
        <v/>
      </c>
      <c r="K31" s="95" t="str">
        <f>IF(AND(G31&lt;&gt;"",I31&gt;0),I31*( VLOOKUP(CONCATENATE(G31,H31),Llistes!$D$120:'Llistes'!$I$135,5,FALSE)  ),"")</f>
        <v/>
      </c>
      <c r="L31" s="96" t="str">
        <f t="shared" si="1"/>
        <v/>
      </c>
    </row>
    <row r="32" spans="4:12" x14ac:dyDescent="0.25">
      <c r="D32" s="104"/>
      <c r="E32" s="105"/>
      <c r="F32" s="106"/>
      <c r="G32" s="106"/>
      <c r="H32" s="108"/>
      <c r="I32" s="106"/>
      <c r="J32" s="95" t="str">
        <f>IF(AND(G32&lt;&gt;"",I32&gt;0),I32*( VLOOKUP(CONCATENATE(G32,H32),Llistes!$D$120:'Llistes'!$I$135,4,FALSE)  ),"")</f>
        <v/>
      </c>
      <c r="K32" s="95" t="str">
        <f>IF(AND(G32&lt;&gt;"",I32&gt;0),I32*( VLOOKUP(CONCATENATE(G32,H32),Llistes!$D$120:'Llistes'!$I$135,5,FALSE)  ),"")</f>
        <v/>
      </c>
      <c r="L32" s="96" t="str">
        <f t="shared" si="1"/>
        <v/>
      </c>
    </row>
    <row r="33" spans="4:12" x14ac:dyDescent="0.25">
      <c r="D33" s="104"/>
      <c r="E33" s="105"/>
      <c r="F33" s="106"/>
      <c r="G33" s="106"/>
      <c r="H33" s="108"/>
      <c r="I33" s="106"/>
      <c r="J33" s="95" t="str">
        <f>IF(AND(G33&lt;&gt;"",I33&gt;0),I33*( VLOOKUP(CONCATENATE(G33,H33),Llistes!$D$120:'Llistes'!$I$135,4,FALSE)  ),"")</f>
        <v/>
      </c>
      <c r="K33" s="95" t="str">
        <f>IF(AND(G33&lt;&gt;"",I33&gt;0),I33*( VLOOKUP(CONCATENATE(G33,H33),Llistes!$D$120:'Llistes'!$I$135,5,FALSE)  ),"")</f>
        <v/>
      </c>
      <c r="L33" s="96" t="str">
        <f t="shared" si="1"/>
        <v/>
      </c>
    </row>
    <row r="34" spans="4:12" x14ac:dyDescent="0.25">
      <c r="D34" s="104"/>
      <c r="E34" s="105"/>
      <c r="F34" s="106"/>
      <c r="G34" s="106"/>
      <c r="H34" s="108"/>
      <c r="I34" s="106"/>
      <c r="J34" s="95" t="str">
        <f>IF(AND(G34&lt;&gt;"",I34&gt;0),I34*( VLOOKUP(CONCATENATE(G34,H34),Llistes!$D$120:'Llistes'!$I$135,4,FALSE)  ),"")</f>
        <v/>
      </c>
      <c r="K34" s="95" t="str">
        <f>IF(AND(G34&lt;&gt;"",I34&gt;0),I34*( VLOOKUP(CONCATENATE(G34,H34),Llistes!$D$120:'Llistes'!$I$135,5,FALSE)  ),"")</f>
        <v/>
      </c>
      <c r="L34" s="96" t="str">
        <f t="shared" si="1"/>
        <v/>
      </c>
    </row>
    <row r="35" spans="4:12" x14ac:dyDescent="0.25">
      <c r="D35" s="104"/>
      <c r="E35" s="105"/>
      <c r="F35" s="106"/>
      <c r="G35" s="106"/>
      <c r="H35" s="108"/>
      <c r="I35" s="106"/>
      <c r="J35" s="95" t="str">
        <f>IF(AND(G35&lt;&gt;"",I35&gt;0),I35*( VLOOKUP(CONCATENATE(G35,H35),Llistes!$D$120:'Llistes'!$I$135,4,FALSE)  ),"")</f>
        <v/>
      </c>
      <c r="K35" s="95" t="str">
        <f>IF(AND(G35&lt;&gt;"",I35&gt;0),I35*( VLOOKUP(CONCATENATE(G35,H35),Llistes!$D$120:'Llistes'!$I$135,5,FALSE)  ),"")</f>
        <v/>
      </c>
      <c r="L35" s="96" t="str">
        <f t="shared" si="1"/>
        <v/>
      </c>
    </row>
    <row r="36" spans="4:12" x14ac:dyDescent="0.25">
      <c r="D36" s="104"/>
      <c r="E36" s="105"/>
      <c r="F36" s="106"/>
      <c r="G36" s="106"/>
      <c r="H36" s="108"/>
      <c r="I36" s="106"/>
      <c r="J36" s="95" t="str">
        <f>IF(AND(G36&lt;&gt;"",I36&gt;0),I36*( VLOOKUP(CONCATENATE(G36,H36),Llistes!$D$120:'Llistes'!$I$135,4,FALSE)  ),"")</f>
        <v/>
      </c>
      <c r="K36" s="95" t="str">
        <f>IF(AND(G36&lt;&gt;"",I36&gt;0),I36*( VLOOKUP(CONCATENATE(G36,H36),Llistes!$D$120:'Llistes'!$I$135,5,FALSE)  ),"")</f>
        <v/>
      </c>
      <c r="L36" s="96" t="str">
        <f t="shared" si="1"/>
        <v/>
      </c>
    </row>
    <row r="37" spans="4:12" x14ac:dyDescent="0.25">
      <c r="D37" s="104"/>
      <c r="E37" s="105"/>
      <c r="F37" s="106"/>
      <c r="G37" s="106"/>
      <c r="H37" s="108"/>
      <c r="I37" s="106"/>
      <c r="J37" s="95" t="str">
        <f>IF(AND(G37&lt;&gt;"",I37&gt;0),I37*( VLOOKUP(CONCATENATE(G37,H37),Llistes!$D$120:'Llistes'!$I$135,4,FALSE)  ),"")</f>
        <v/>
      </c>
      <c r="K37" s="95" t="str">
        <f>IF(AND(G37&lt;&gt;"",I37&gt;0),I37*( VLOOKUP(CONCATENATE(G37,H37),Llistes!$D$120:'Llistes'!$I$135,5,FALSE)  ),"")</f>
        <v/>
      </c>
      <c r="L37" s="96" t="str">
        <f t="shared" si="1"/>
        <v/>
      </c>
    </row>
    <row r="38" spans="4:12" x14ac:dyDescent="0.25">
      <c r="D38" s="104"/>
      <c r="E38" s="105"/>
      <c r="F38" s="106"/>
      <c r="G38" s="106"/>
      <c r="H38" s="108"/>
      <c r="I38" s="106"/>
      <c r="J38" s="95" t="str">
        <f>IF(AND(G38&lt;&gt;"",I38&gt;0),I38*( VLOOKUP(CONCATENATE(G38,H38),Llistes!$D$120:'Llistes'!$I$135,4,FALSE)  ),"")</f>
        <v/>
      </c>
      <c r="K38" s="95" t="str">
        <f>IF(AND(G38&lt;&gt;"",I38&gt;0),I38*( VLOOKUP(CONCATENATE(G38,H38),Llistes!$D$120:'Llistes'!$I$135,5,FALSE)  ),"")</f>
        <v/>
      </c>
      <c r="L38" s="96" t="str">
        <f t="shared" si="1"/>
        <v/>
      </c>
    </row>
    <row r="39" spans="4:12" x14ac:dyDescent="0.25">
      <c r="D39" s="104"/>
      <c r="E39" s="105"/>
      <c r="F39" s="106"/>
      <c r="G39" s="106"/>
      <c r="H39" s="108"/>
      <c r="I39" s="106"/>
      <c r="J39" s="95" t="str">
        <f>IF(AND(G39&lt;&gt;"",I39&gt;0),I39*( VLOOKUP(CONCATENATE(G39,H39),Llistes!$D$120:'Llistes'!$I$135,4,FALSE)  ),"")</f>
        <v/>
      </c>
      <c r="K39" s="95" t="str">
        <f>IF(AND(G39&lt;&gt;"",I39&gt;0),I39*( VLOOKUP(CONCATENATE(G39,H39),Llistes!$D$120:'Llistes'!$I$135,5,FALSE)  ),"")</f>
        <v/>
      </c>
      <c r="L39" s="96" t="str">
        <f t="shared" si="1"/>
        <v/>
      </c>
    </row>
    <row r="40" spans="4:12" x14ac:dyDescent="0.25">
      <c r="D40" s="104"/>
      <c r="E40" s="105"/>
      <c r="F40" s="106"/>
      <c r="G40" s="106"/>
      <c r="H40" s="108"/>
      <c r="I40" s="106"/>
      <c r="J40" s="95" t="str">
        <f>IF(AND(G40&lt;&gt;"",I40&gt;0),I40*( VLOOKUP(CONCATENATE(G40,H40),Llistes!$D$120:'Llistes'!$I$135,4,FALSE)  ),"")</f>
        <v/>
      </c>
      <c r="K40" s="95" t="str">
        <f>IF(AND(G40&lt;&gt;"",I40&gt;0),I40*( VLOOKUP(CONCATENATE(G40,H40),Llistes!$D$120:'Llistes'!$I$135,5,FALSE)  ),"")</f>
        <v/>
      </c>
      <c r="L40" s="96" t="str">
        <f t="shared" si="1"/>
        <v/>
      </c>
    </row>
    <row r="41" spans="4:12" x14ac:dyDescent="0.25">
      <c r="D41" s="104"/>
      <c r="E41" s="105"/>
      <c r="F41" s="106"/>
      <c r="G41" s="106"/>
      <c r="H41" s="108"/>
      <c r="I41" s="106"/>
      <c r="J41" s="95" t="str">
        <f>IF(AND(G41&lt;&gt;"",I41&gt;0),I41*( VLOOKUP(CONCATENATE(G41,H41),Llistes!$D$120:'Llistes'!$I$135,4,FALSE)  ),"")</f>
        <v/>
      </c>
      <c r="K41" s="95" t="str">
        <f>IF(AND(G41&lt;&gt;"",I41&gt;0),I41*( VLOOKUP(CONCATENATE(G41,H41),Llistes!$D$120:'Llistes'!$I$135,5,FALSE)  ),"")</f>
        <v/>
      </c>
      <c r="L41" s="96" t="str">
        <f t="shared" si="1"/>
        <v/>
      </c>
    </row>
    <row r="42" spans="4:12" x14ac:dyDescent="0.25">
      <c r="D42" s="104"/>
      <c r="E42" s="105"/>
      <c r="F42" s="106"/>
      <c r="G42" s="106"/>
      <c r="H42" s="108"/>
      <c r="I42" s="106"/>
      <c r="J42" s="95" t="str">
        <f>IF(AND(G42&lt;&gt;"",I42&gt;0),I42*( VLOOKUP(CONCATENATE(G42,H42),Llistes!$D$120:'Llistes'!$I$135,4,FALSE)  ),"")</f>
        <v/>
      </c>
      <c r="K42" s="95" t="str">
        <f>IF(AND(G42&lt;&gt;"",I42&gt;0),I42*( VLOOKUP(CONCATENATE(G42,H42),Llistes!$D$120:'Llistes'!$I$135,5,FALSE)  ),"")</f>
        <v/>
      </c>
      <c r="L42" s="96" t="str">
        <f t="shared" si="1"/>
        <v/>
      </c>
    </row>
    <row r="43" spans="4:12" x14ac:dyDescent="0.25">
      <c r="D43" s="104"/>
      <c r="E43" s="105"/>
      <c r="F43" s="106"/>
      <c r="G43" s="106"/>
      <c r="H43" s="108"/>
      <c r="I43" s="106"/>
      <c r="J43" s="95" t="str">
        <f>IF(AND(G43&lt;&gt;"",I43&gt;0),I43*( VLOOKUP(CONCATENATE(G43,H43),Llistes!$D$120:'Llistes'!$I$135,4,FALSE)  ),"")</f>
        <v/>
      </c>
      <c r="K43" s="95" t="str">
        <f>IF(AND(G43&lt;&gt;"",I43&gt;0),I43*( VLOOKUP(CONCATENATE(G43,H43),Llistes!$D$120:'Llistes'!$I$135,5,FALSE)  ),"")</f>
        <v/>
      </c>
      <c r="L43" s="96" t="str">
        <f t="shared" si="1"/>
        <v/>
      </c>
    </row>
    <row r="44" spans="4:12" x14ac:dyDescent="0.25">
      <c r="D44" s="104"/>
      <c r="E44" s="105"/>
      <c r="F44" s="106"/>
      <c r="G44" s="106"/>
      <c r="H44" s="108"/>
      <c r="I44" s="106"/>
      <c r="J44" s="95" t="str">
        <f>IF(AND(G44&lt;&gt;"",I44&gt;0),I44*( VLOOKUP(CONCATENATE(G44,H44),Llistes!$D$120:'Llistes'!$I$135,4,FALSE)  ),"")</f>
        <v/>
      </c>
      <c r="K44" s="95" t="str">
        <f>IF(AND(G44&lt;&gt;"",I44&gt;0),I44*( VLOOKUP(CONCATENATE(G44,H44),Llistes!$D$120:'Llistes'!$I$135,5,FALSE)  ),"")</f>
        <v/>
      </c>
      <c r="L44" s="96" t="str">
        <f t="shared" si="1"/>
        <v/>
      </c>
    </row>
    <row r="45" spans="4:12" x14ac:dyDescent="0.25">
      <c r="D45" s="104"/>
      <c r="E45" s="105"/>
      <c r="F45" s="106"/>
      <c r="G45" s="106"/>
      <c r="H45" s="108"/>
      <c r="I45" s="106"/>
      <c r="J45" s="95" t="str">
        <f>IF(AND(G45&lt;&gt;"",I45&gt;0),I45*( VLOOKUP(CONCATENATE(G45,H45),Llistes!$D$120:'Llistes'!$I$135,4,FALSE)  ),"")</f>
        <v/>
      </c>
      <c r="K45" s="95" t="str">
        <f>IF(AND(G45&lt;&gt;"",I45&gt;0),I45*( VLOOKUP(CONCATENATE(G45,H45),Llistes!$D$120:'Llistes'!$I$135,5,FALSE)  ),"")</f>
        <v/>
      </c>
      <c r="L45" s="96" t="str">
        <f t="shared" si="1"/>
        <v/>
      </c>
    </row>
    <row r="46" spans="4:12" x14ac:dyDescent="0.25">
      <c r="D46" s="104"/>
      <c r="E46" s="105"/>
      <c r="F46" s="106"/>
      <c r="G46" s="106"/>
      <c r="H46" s="108"/>
      <c r="I46" s="106"/>
      <c r="J46" s="95" t="str">
        <f>IF(AND(G46&lt;&gt;"",I46&gt;0),I46*( VLOOKUP(CONCATENATE(G46,H46),Llistes!$D$120:'Llistes'!$I$135,4,FALSE)  ),"")</f>
        <v/>
      </c>
      <c r="K46" s="95" t="str">
        <f>IF(AND(G46&lt;&gt;"",I46&gt;0),I46*( VLOOKUP(CONCATENATE(G46,H46),Llistes!$D$120:'Llistes'!$I$135,5,FALSE)  ),"")</f>
        <v/>
      </c>
      <c r="L46" s="96" t="str">
        <f t="shared" si="1"/>
        <v/>
      </c>
    </row>
    <row r="47" spans="4:12" x14ac:dyDescent="0.25">
      <c r="D47" s="104"/>
      <c r="E47" s="105"/>
      <c r="F47" s="106"/>
      <c r="G47" s="106"/>
      <c r="H47" s="108"/>
      <c r="I47" s="106"/>
      <c r="J47" s="95" t="str">
        <f>IF(AND(G47&lt;&gt;"",I47&gt;0),I47*( VLOOKUP(CONCATENATE(G47,H47),Llistes!$D$120:'Llistes'!$I$135,4,FALSE)  ),"")</f>
        <v/>
      </c>
      <c r="K47" s="95" t="str">
        <f>IF(AND(G47&lt;&gt;"",I47&gt;0),I47*( VLOOKUP(CONCATENATE(G47,H47),Llistes!$D$120:'Llistes'!$I$135,5,FALSE)  ),"")</f>
        <v/>
      </c>
      <c r="L47" s="96" t="str">
        <f t="shared" si="1"/>
        <v/>
      </c>
    </row>
    <row r="48" spans="4:12" x14ac:dyDescent="0.25">
      <c r="D48" s="104"/>
      <c r="E48" s="105"/>
      <c r="F48" s="106"/>
      <c r="G48" s="106"/>
      <c r="H48" s="108"/>
      <c r="I48" s="106"/>
      <c r="J48" s="95" t="str">
        <f>IF(AND(G48&lt;&gt;"",I48&gt;0),I48*( VLOOKUP(CONCATENATE(G48,H48),Llistes!$D$120:'Llistes'!$I$135,4,FALSE)  ),"")</f>
        <v/>
      </c>
      <c r="K48" s="95" t="str">
        <f>IF(AND(G48&lt;&gt;"",I48&gt;0),I48*( VLOOKUP(CONCATENATE(G48,H48),Llistes!$D$120:'Llistes'!$I$135,5,FALSE)  ),"")</f>
        <v/>
      </c>
      <c r="L48" s="96" t="str">
        <f t="shared" si="1"/>
        <v/>
      </c>
    </row>
    <row r="49" spans="4:12" x14ac:dyDescent="0.25">
      <c r="D49" s="104"/>
      <c r="E49" s="105"/>
      <c r="F49" s="106"/>
      <c r="G49" s="106"/>
      <c r="H49" s="108"/>
      <c r="I49" s="106"/>
      <c r="J49" s="95" t="str">
        <f>IF(AND(G49&lt;&gt;"",I49&gt;0),I49*( VLOOKUP(CONCATENATE(G49,H49),Llistes!$D$120:'Llistes'!$I$135,4,FALSE)  ),"")</f>
        <v/>
      </c>
      <c r="K49" s="95" t="str">
        <f>IF(AND(G49&lt;&gt;"",I49&gt;0),I49*( VLOOKUP(CONCATENATE(G49,H49),Llistes!$D$120:'Llistes'!$I$135,5,FALSE)  ),"")</f>
        <v/>
      </c>
      <c r="L49" s="96" t="str">
        <f t="shared" si="1"/>
        <v/>
      </c>
    </row>
    <row r="50" spans="4:12" x14ac:dyDescent="0.25">
      <c r="D50" s="104"/>
      <c r="E50" s="105"/>
      <c r="F50" s="106"/>
      <c r="G50" s="106"/>
      <c r="H50" s="108"/>
      <c r="I50" s="106"/>
      <c r="J50" s="95" t="str">
        <f>IF(AND(G50&lt;&gt;"",I50&gt;0),I50*( VLOOKUP(CONCATENATE(G50,H50),Llistes!$D$120:'Llistes'!$I$135,4,FALSE)  ),"")</f>
        <v/>
      </c>
      <c r="K50" s="95" t="str">
        <f>IF(AND(G50&lt;&gt;"",I50&gt;0),I50*( VLOOKUP(CONCATENATE(G50,H50),Llistes!$D$120:'Llistes'!$I$135,5,FALSE)  ),"")</f>
        <v/>
      </c>
      <c r="L50" s="96" t="str">
        <f t="shared" si="1"/>
        <v/>
      </c>
    </row>
    <row r="51" spans="4:12" x14ac:dyDescent="0.25">
      <c r="D51" s="104"/>
      <c r="E51" s="105"/>
      <c r="F51" s="106"/>
      <c r="G51" s="106"/>
      <c r="H51" s="108"/>
      <c r="I51" s="106"/>
      <c r="J51" s="95" t="str">
        <f>IF(AND(G51&lt;&gt;"",I51&gt;0),I51*( VLOOKUP(CONCATENATE(G51,H51),Llistes!$D$120:'Llistes'!$I$135,4,FALSE)  ),"")</f>
        <v/>
      </c>
      <c r="K51" s="95" t="str">
        <f>IF(AND(G51&lt;&gt;"",I51&gt;0),I51*( VLOOKUP(CONCATENATE(G51,H51),Llistes!$D$120:'Llistes'!$I$135,5,FALSE)  ),"")</f>
        <v/>
      </c>
      <c r="L51" s="96" t="str">
        <f t="shared" si="1"/>
        <v/>
      </c>
    </row>
    <row r="52" spans="4:12" x14ac:dyDescent="0.25">
      <c r="D52" s="104"/>
      <c r="E52" s="105"/>
      <c r="F52" s="106"/>
      <c r="G52" s="106"/>
      <c r="H52" s="108"/>
      <c r="I52" s="106"/>
      <c r="J52" s="95" t="str">
        <f>IF(AND(G52&lt;&gt;"",I52&gt;0),I52*( VLOOKUP(CONCATENATE(G52,H52),Llistes!$D$120:'Llistes'!$I$135,4,FALSE)  ),"")</f>
        <v/>
      </c>
      <c r="K52" s="95" t="str">
        <f>IF(AND(G52&lt;&gt;"",I52&gt;0),I52*( VLOOKUP(CONCATENATE(G52,H52),Llistes!$D$120:'Llistes'!$I$135,5,FALSE)  ),"")</f>
        <v/>
      </c>
      <c r="L52" s="96" t="str">
        <f t="shared" si="1"/>
        <v/>
      </c>
    </row>
    <row r="53" spans="4:12" x14ac:dyDescent="0.25">
      <c r="D53" s="104"/>
      <c r="E53" s="105"/>
      <c r="F53" s="106"/>
      <c r="G53" s="106"/>
      <c r="H53" s="108"/>
      <c r="I53" s="106"/>
      <c r="J53" s="95" t="str">
        <f>IF(AND(G53&lt;&gt;"",I53&gt;0),I53*( VLOOKUP(CONCATENATE(G53,H53),Llistes!$D$120:'Llistes'!$I$135,4,FALSE)  ),"")</f>
        <v/>
      </c>
      <c r="K53" s="95" t="str">
        <f>IF(AND(G53&lt;&gt;"",I53&gt;0),I53*( VLOOKUP(CONCATENATE(G53,H53),Llistes!$D$120:'Llistes'!$I$135,5,FALSE)  ),"")</f>
        <v/>
      </c>
      <c r="L53" s="96" t="str">
        <f t="shared" si="1"/>
        <v/>
      </c>
    </row>
    <row r="54" spans="4:12" x14ac:dyDescent="0.25">
      <c r="D54" s="104"/>
      <c r="E54" s="105"/>
      <c r="F54" s="106"/>
      <c r="G54" s="106"/>
      <c r="H54" s="108"/>
      <c r="I54" s="106"/>
      <c r="J54" s="95" t="str">
        <f>IF(AND(G54&lt;&gt;"",I54&gt;0),I54*( VLOOKUP(CONCATENATE(G54,H54),Llistes!$D$120:'Llistes'!$I$135,4,FALSE)  ),"")</f>
        <v/>
      </c>
      <c r="K54" s="95" t="str">
        <f>IF(AND(G54&lt;&gt;"",I54&gt;0),I54*( VLOOKUP(CONCATENATE(G54,H54),Llistes!$D$120:'Llistes'!$I$135,5,FALSE)  ),"")</f>
        <v/>
      </c>
      <c r="L54" s="96" t="str">
        <f t="shared" si="1"/>
        <v/>
      </c>
    </row>
    <row r="55" spans="4:12" x14ac:dyDescent="0.25">
      <c r="D55" s="104"/>
      <c r="E55" s="105"/>
      <c r="F55" s="106"/>
      <c r="G55" s="106"/>
      <c r="H55" s="108"/>
      <c r="I55" s="106"/>
      <c r="J55" s="95" t="str">
        <f>IF(AND(G55&lt;&gt;"",I55&gt;0),I55*( VLOOKUP(CONCATENATE(G55,H55),Llistes!$D$120:'Llistes'!$I$135,4,FALSE)  ),"")</f>
        <v/>
      </c>
      <c r="K55" s="95" t="str">
        <f>IF(AND(G55&lt;&gt;"",I55&gt;0),I55*( VLOOKUP(CONCATENATE(G55,H55),Llistes!$D$120:'Llistes'!$I$135,5,FALSE)  ),"")</f>
        <v/>
      </c>
      <c r="L55" s="96" t="str">
        <f t="shared" si="1"/>
        <v/>
      </c>
    </row>
    <row r="56" spans="4:12" x14ac:dyDescent="0.25">
      <c r="D56" s="104"/>
      <c r="E56" s="105"/>
      <c r="F56" s="106"/>
      <c r="G56" s="106"/>
      <c r="H56" s="108"/>
      <c r="I56" s="106"/>
      <c r="J56" s="95" t="str">
        <f>IF(AND(G56&lt;&gt;"",I56&gt;0),I56*( VLOOKUP(CONCATENATE(G56,H56),Llistes!$D$120:'Llistes'!$I$135,4,FALSE)  ),"")</f>
        <v/>
      </c>
      <c r="K56" s="95" t="str">
        <f>IF(AND(G56&lt;&gt;"",I56&gt;0),I56*( VLOOKUP(CONCATENATE(G56,H56),Llistes!$D$120:'Llistes'!$I$135,5,FALSE)  ),"")</f>
        <v/>
      </c>
      <c r="L56" s="96" t="str">
        <f t="shared" si="1"/>
        <v/>
      </c>
    </row>
    <row r="57" spans="4:12" x14ac:dyDescent="0.25">
      <c r="D57" s="104"/>
      <c r="E57" s="105"/>
      <c r="F57" s="106"/>
      <c r="G57" s="106"/>
      <c r="H57" s="108"/>
      <c r="I57" s="106"/>
      <c r="J57" s="95" t="str">
        <f>IF(AND(G57&lt;&gt;"",I57&gt;0),I57*( VLOOKUP(CONCATENATE(G57,H57),Llistes!$D$120:'Llistes'!$I$135,4,FALSE)  ),"")</f>
        <v/>
      </c>
      <c r="K57" s="95" t="str">
        <f>IF(AND(G57&lt;&gt;"",I57&gt;0),I57*( VLOOKUP(CONCATENATE(G57,H57),Llistes!$D$120:'Llistes'!$I$135,5,FALSE)  ),"")</f>
        <v/>
      </c>
      <c r="L57" s="96" t="str">
        <f t="shared" si="1"/>
        <v/>
      </c>
    </row>
    <row r="58" spans="4:12" x14ac:dyDescent="0.25">
      <c r="D58" s="104"/>
      <c r="E58" s="105"/>
      <c r="F58" s="106"/>
      <c r="G58" s="106"/>
      <c r="H58" s="108"/>
      <c r="I58" s="106"/>
      <c r="J58" s="95" t="str">
        <f>IF(AND(G58&lt;&gt;"",I58&gt;0),I58*( VLOOKUP(CONCATENATE(G58,H58),Llistes!$D$120:'Llistes'!$I$135,4,FALSE)  ),"")</f>
        <v/>
      </c>
      <c r="K58" s="95" t="str">
        <f>IF(AND(G58&lt;&gt;"",I58&gt;0),I58*( VLOOKUP(CONCATENATE(G58,H58),Llistes!$D$120:'Llistes'!$I$135,5,FALSE)  ),"")</f>
        <v/>
      </c>
      <c r="L58" s="96" t="str">
        <f t="shared" si="1"/>
        <v/>
      </c>
    </row>
    <row r="59" spans="4:12" x14ac:dyDescent="0.25">
      <c r="D59" s="104"/>
      <c r="E59" s="105"/>
      <c r="F59" s="106"/>
      <c r="G59" s="106"/>
      <c r="H59" s="108"/>
      <c r="I59" s="106"/>
      <c r="J59" s="95" t="str">
        <f>IF(AND(G59&lt;&gt;"",I59&gt;0),I59*( VLOOKUP(CONCATENATE(G59,H59),Llistes!$D$120:'Llistes'!$I$135,4,FALSE)  ),"")</f>
        <v/>
      </c>
      <c r="K59" s="95" t="str">
        <f>IF(AND(G59&lt;&gt;"",I59&gt;0),I59*( VLOOKUP(CONCATENATE(G59,H59),Llistes!$D$120:'Llistes'!$I$135,5,FALSE)  ),"")</f>
        <v/>
      </c>
      <c r="L59" s="96" t="str">
        <f t="shared" si="1"/>
        <v/>
      </c>
    </row>
    <row r="60" spans="4:12" x14ac:dyDescent="0.25">
      <c r="D60" s="104"/>
      <c r="E60" s="105"/>
      <c r="F60" s="106"/>
      <c r="G60" s="106"/>
      <c r="H60" s="108"/>
      <c r="I60" s="106"/>
      <c r="J60" s="95" t="str">
        <f>IF(AND(G60&lt;&gt;"",I60&gt;0),I60*( VLOOKUP(CONCATENATE(G60,H60),Llistes!$D$120:'Llistes'!$I$135,4,FALSE)  ),"")</f>
        <v/>
      </c>
      <c r="K60" s="95" t="str">
        <f>IF(AND(G60&lt;&gt;"",I60&gt;0),I60*( VLOOKUP(CONCATENATE(G60,H60),Llistes!$D$120:'Llistes'!$I$135,5,FALSE)  ),"")</f>
        <v/>
      </c>
      <c r="L60" s="96" t="str">
        <f t="shared" si="1"/>
        <v/>
      </c>
    </row>
    <row r="61" spans="4:12" x14ac:dyDescent="0.25">
      <c r="D61" s="104"/>
      <c r="E61" s="105"/>
      <c r="F61" s="106"/>
      <c r="G61" s="106"/>
      <c r="H61" s="108"/>
      <c r="I61" s="106"/>
      <c r="J61" s="95" t="str">
        <f>IF(AND(G61&lt;&gt;"",I61&gt;0),I61*( VLOOKUP(CONCATENATE(G61,H61),Llistes!$D$120:'Llistes'!$I$135,4,FALSE)  ),"")</f>
        <v/>
      </c>
      <c r="K61" s="95" t="str">
        <f>IF(AND(G61&lt;&gt;"",I61&gt;0),I61*( VLOOKUP(CONCATENATE(G61,H61),Llistes!$D$120:'Llistes'!$I$135,5,FALSE)  ),"")</f>
        <v/>
      </c>
      <c r="L61" s="96" t="str">
        <f t="shared" si="1"/>
        <v/>
      </c>
    </row>
    <row r="62" spans="4:12" x14ac:dyDescent="0.25">
      <c r="D62" s="104"/>
      <c r="E62" s="105"/>
      <c r="F62" s="106"/>
      <c r="G62" s="106"/>
      <c r="H62" s="108"/>
      <c r="I62" s="106"/>
      <c r="J62" s="95" t="str">
        <f>IF(AND(G62&lt;&gt;"",I62&gt;0),I62*( VLOOKUP(CONCATENATE(G62,H62),Llistes!$D$120:'Llistes'!$I$135,4,FALSE)  ),"")</f>
        <v/>
      </c>
      <c r="K62" s="95" t="str">
        <f>IF(AND(G62&lt;&gt;"",I62&gt;0),I62*( VLOOKUP(CONCATENATE(G62,H62),Llistes!$D$120:'Llistes'!$I$135,5,FALSE)  ),"")</f>
        <v/>
      </c>
      <c r="L62" s="96" t="str">
        <f t="shared" si="1"/>
        <v/>
      </c>
    </row>
    <row r="63" spans="4:12" x14ac:dyDescent="0.25">
      <c r="D63" s="104"/>
      <c r="E63" s="105"/>
      <c r="F63" s="106"/>
      <c r="G63" s="106"/>
      <c r="H63" s="108"/>
      <c r="I63" s="106"/>
      <c r="J63" s="95" t="str">
        <f>IF(AND(G63&lt;&gt;"",I63&gt;0),I63*( VLOOKUP(CONCATENATE(G63,H63),Llistes!$D$120:'Llistes'!$I$135,4,FALSE)  ),"")</f>
        <v/>
      </c>
      <c r="K63" s="95" t="str">
        <f>IF(AND(G63&lt;&gt;"",I63&gt;0),I63*( VLOOKUP(CONCATENATE(G63,H63),Llistes!$D$120:'Llistes'!$I$135,5,FALSE)  ),"")</f>
        <v/>
      </c>
      <c r="L63" s="96" t="str">
        <f t="shared" si="1"/>
        <v/>
      </c>
    </row>
    <row r="64" spans="4:12" x14ac:dyDescent="0.25">
      <c r="D64" s="104"/>
      <c r="E64" s="105"/>
      <c r="F64" s="106"/>
      <c r="G64" s="106"/>
      <c r="H64" s="108"/>
      <c r="I64" s="106"/>
      <c r="J64" s="95" t="str">
        <f>IF(AND(G64&lt;&gt;"",I64&gt;0),I64*( VLOOKUP(CONCATENATE(G64,H64),Llistes!$D$120:'Llistes'!$I$135,4,FALSE)  ),"")</f>
        <v/>
      </c>
      <c r="K64" s="95" t="str">
        <f>IF(AND(G64&lt;&gt;"",I64&gt;0),I64*( VLOOKUP(CONCATENATE(G64,H64),Llistes!$D$120:'Llistes'!$I$135,5,FALSE)  ),"")</f>
        <v/>
      </c>
      <c r="L64" s="96" t="str">
        <f t="shared" si="1"/>
        <v/>
      </c>
    </row>
    <row r="65" spans="4:12" x14ac:dyDescent="0.25">
      <c r="D65" s="104"/>
      <c r="E65" s="105"/>
      <c r="F65" s="106"/>
      <c r="G65" s="106"/>
      <c r="H65" s="108"/>
      <c r="I65" s="106"/>
      <c r="J65" s="95" t="str">
        <f>IF(AND(G65&lt;&gt;"",I65&gt;0),I65*( VLOOKUP(CONCATENATE(G65,H65),Llistes!$D$120:'Llistes'!$I$135,4,FALSE)  ),"")</f>
        <v/>
      </c>
      <c r="K65" s="95" t="str">
        <f>IF(AND(G65&lt;&gt;"",I65&gt;0),I65*( VLOOKUP(CONCATENATE(G65,H65),Llistes!$D$120:'Llistes'!$I$135,5,FALSE)  ),"")</f>
        <v/>
      </c>
      <c r="L65" s="96" t="str">
        <f t="shared" si="1"/>
        <v/>
      </c>
    </row>
    <row r="66" spans="4:12" x14ac:dyDescent="0.25">
      <c r="D66" s="104"/>
      <c r="E66" s="105"/>
      <c r="F66" s="106"/>
      <c r="G66" s="106"/>
      <c r="H66" s="108"/>
      <c r="I66" s="106"/>
      <c r="J66" s="95" t="str">
        <f>IF(AND(G66&lt;&gt;"",I66&gt;0),I66*( VLOOKUP(CONCATENATE(G66,H66),Llistes!$D$120:'Llistes'!$I$135,4,FALSE)  ),"")</f>
        <v/>
      </c>
      <c r="K66" s="95" t="str">
        <f>IF(AND(G66&lt;&gt;"",I66&gt;0),I66*( VLOOKUP(CONCATENATE(G66,H66),Llistes!$D$120:'Llistes'!$I$135,5,FALSE)  ),"")</f>
        <v/>
      </c>
      <c r="L66" s="96" t="str">
        <f t="shared" si="1"/>
        <v/>
      </c>
    </row>
    <row r="67" spans="4:12" x14ac:dyDescent="0.25">
      <c r="D67" s="104"/>
      <c r="E67" s="105"/>
      <c r="F67" s="106"/>
      <c r="G67" s="106"/>
      <c r="H67" s="108"/>
      <c r="I67" s="106"/>
      <c r="J67" s="95" t="str">
        <f>IF(AND(G67&lt;&gt;"",I67&gt;0),I67*( VLOOKUP(CONCATENATE(G67,H67),Llistes!$D$120:'Llistes'!$I$135,4,FALSE)  ),"")</f>
        <v/>
      </c>
      <c r="K67" s="95" t="str">
        <f>IF(AND(G67&lt;&gt;"",I67&gt;0),I67*( VLOOKUP(CONCATENATE(G67,H67),Llistes!$D$120:'Llistes'!$I$135,5,FALSE)  ),"")</f>
        <v/>
      </c>
      <c r="L67" s="96" t="str">
        <f t="shared" si="1"/>
        <v/>
      </c>
    </row>
    <row r="68" spans="4:12" x14ac:dyDescent="0.25">
      <c r="D68" s="104"/>
      <c r="E68" s="105"/>
      <c r="F68" s="106"/>
      <c r="G68" s="106"/>
      <c r="H68" s="108"/>
      <c r="I68" s="106"/>
      <c r="J68" s="95" t="str">
        <f>IF(AND(G68&lt;&gt;"",I68&gt;0),I68*( VLOOKUP(CONCATENATE(G68,H68),Llistes!$D$120:'Llistes'!$I$135,4,FALSE)  ),"")</f>
        <v/>
      </c>
      <c r="K68" s="95" t="str">
        <f>IF(AND(G68&lt;&gt;"",I68&gt;0),I68*( VLOOKUP(CONCATENATE(G68,H68),Llistes!$D$120:'Llistes'!$I$135,5,FALSE)  ),"")</f>
        <v/>
      </c>
      <c r="L68" s="96" t="str">
        <f t="shared" si="1"/>
        <v/>
      </c>
    </row>
    <row r="69" spans="4:12" x14ac:dyDescent="0.25">
      <c r="D69" s="104"/>
      <c r="E69" s="105"/>
      <c r="F69" s="106"/>
      <c r="G69" s="106"/>
      <c r="H69" s="108"/>
      <c r="I69" s="106"/>
      <c r="J69" s="95" t="str">
        <f>IF(AND(G69&lt;&gt;"",I69&gt;0),I69*( VLOOKUP(CONCATENATE(G69,H69),Llistes!$D$120:'Llistes'!$I$135,4,FALSE)  ),"")</f>
        <v/>
      </c>
      <c r="K69" s="95" t="str">
        <f>IF(AND(G69&lt;&gt;"",I69&gt;0),I69*( VLOOKUP(CONCATENATE(G69,H69),Llistes!$D$120:'Llistes'!$I$135,5,FALSE)  ),"")</f>
        <v/>
      </c>
      <c r="L69" s="96" t="str">
        <f t="shared" si="1"/>
        <v/>
      </c>
    </row>
    <row r="70" spans="4:12" x14ac:dyDescent="0.25">
      <c r="D70" s="104"/>
      <c r="E70" s="105"/>
      <c r="F70" s="106"/>
      <c r="G70" s="106"/>
      <c r="H70" s="108"/>
      <c r="I70" s="106"/>
      <c r="J70" s="95" t="str">
        <f>IF(AND(G70&lt;&gt;"",I70&gt;0),I70*( VLOOKUP(CONCATENATE(G70,H70),Llistes!$D$120:'Llistes'!$I$135,4,FALSE)  ),"")</f>
        <v/>
      </c>
      <c r="K70" s="95" t="str">
        <f>IF(AND(G70&lt;&gt;"",I70&gt;0),I70*( VLOOKUP(CONCATENATE(G70,H70),Llistes!$D$120:'Llistes'!$I$135,5,FALSE)  ),"")</f>
        <v/>
      </c>
      <c r="L70" s="96" t="str">
        <f t="shared" si="1"/>
        <v/>
      </c>
    </row>
    <row r="71" spans="4:12" x14ac:dyDescent="0.25">
      <c r="D71" s="104"/>
      <c r="E71" s="105"/>
      <c r="F71" s="106"/>
      <c r="G71" s="106"/>
      <c r="H71" s="108"/>
      <c r="I71" s="106"/>
      <c r="J71" s="95" t="str">
        <f>IF(AND(G71&lt;&gt;"",I71&gt;0),I71*( VLOOKUP(CONCATENATE(G71,H71),Llistes!$D$120:'Llistes'!$I$135,4,FALSE)  ),"")</f>
        <v/>
      </c>
      <c r="K71" s="95" t="str">
        <f>IF(AND(G71&lt;&gt;"",I71&gt;0),I71*( VLOOKUP(CONCATENATE(G71,H71),Llistes!$D$120:'Llistes'!$I$135,5,FALSE)  ),"")</f>
        <v/>
      </c>
      <c r="L71" s="96" t="str">
        <f t="shared" si="1"/>
        <v/>
      </c>
    </row>
    <row r="72" spans="4:12" x14ac:dyDescent="0.25">
      <c r="D72" s="104"/>
      <c r="E72" s="105"/>
      <c r="F72" s="106"/>
      <c r="G72" s="106"/>
      <c r="H72" s="108"/>
      <c r="I72" s="106"/>
      <c r="J72" s="95" t="str">
        <f>IF(AND(G72&lt;&gt;"",I72&gt;0),I72*( VLOOKUP(CONCATENATE(G72,H72),Llistes!$D$120:'Llistes'!$I$135,4,FALSE)  ),"")</f>
        <v/>
      </c>
      <c r="K72" s="95" t="str">
        <f>IF(AND(G72&lt;&gt;"",I72&gt;0),I72*( VLOOKUP(CONCATENATE(G72,H72),Llistes!$D$120:'Llistes'!$I$135,5,FALSE)  ),"")</f>
        <v/>
      </c>
      <c r="L72" s="96" t="str">
        <f t="shared" si="1"/>
        <v/>
      </c>
    </row>
    <row r="73" spans="4:12" x14ac:dyDescent="0.25">
      <c r="D73" s="104"/>
      <c r="E73" s="105"/>
      <c r="F73" s="106"/>
      <c r="G73" s="106"/>
      <c r="H73" s="108"/>
      <c r="I73" s="106"/>
      <c r="J73" s="95" t="str">
        <f>IF(AND(G73&lt;&gt;"",I73&gt;0),I73*( VLOOKUP(CONCATENATE(G73,H73),Llistes!$D$120:'Llistes'!$I$135,4,FALSE)  ),"")</f>
        <v/>
      </c>
      <c r="K73" s="95" t="str">
        <f>IF(AND(G73&lt;&gt;"",I73&gt;0),I73*( VLOOKUP(CONCATENATE(G73,H73),Llistes!$D$120:'Llistes'!$I$135,5,FALSE)  ),"")</f>
        <v/>
      </c>
      <c r="L73" s="96" t="str">
        <f t="shared" si="1"/>
        <v/>
      </c>
    </row>
    <row r="74" spans="4:12" x14ac:dyDescent="0.25">
      <c r="D74" s="104"/>
      <c r="E74" s="105"/>
      <c r="F74" s="106"/>
      <c r="G74" s="106"/>
      <c r="H74" s="108"/>
      <c r="I74" s="106"/>
      <c r="J74" s="95" t="str">
        <f>IF(AND(G74&lt;&gt;"",I74&gt;0),I74*( VLOOKUP(CONCATENATE(G74,H74),Llistes!$D$120:'Llistes'!$I$135,4,FALSE)  ),"")</f>
        <v/>
      </c>
      <c r="K74" s="95" t="str">
        <f>IF(AND(G74&lt;&gt;"",I74&gt;0),I74*( VLOOKUP(CONCATENATE(G74,H74),Llistes!$D$120:'Llistes'!$I$135,5,FALSE)  ),"")</f>
        <v/>
      </c>
      <c r="L74" s="96" t="str">
        <f t="shared" si="1"/>
        <v/>
      </c>
    </row>
    <row r="75" spans="4:12" x14ac:dyDescent="0.25">
      <c r="D75" s="104"/>
      <c r="E75" s="105"/>
      <c r="F75" s="106"/>
      <c r="G75" s="106"/>
      <c r="H75" s="108"/>
      <c r="I75" s="106"/>
      <c r="J75" s="95" t="str">
        <f>IF(AND(G75&lt;&gt;"",I75&gt;0),I75*( VLOOKUP(CONCATENATE(G75,H75),Llistes!$D$120:'Llistes'!$I$135,4,FALSE)  ),"")</f>
        <v/>
      </c>
      <c r="K75" s="95" t="str">
        <f>IF(AND(G75&lt;&gt;"",I75&gt;0),I75*( VLOOKUP(CONCATENATE(G75,H75),Llistes!$D$120:'Llistes'!$I$135,5,FALSE)  ),"")</f>
        <v/>
      </c>
      <c r="L75" s="96" t="str">
        <f t="shared" si="1"/>
        <v/>
      </c>
    </row>
    <row r="76" spans="4:12" x14ac:dyDescent="0.25">
      <c r="D76" s="104"/>
      <c r="E76" s="105"/>
      <c r="F76" s="106"/>
      <c r="G76" s="106"/>
      <c r="H76" s="108"/>
      <c r="I76" s="106"/>
      <c r="J76" s="95" t="str">
        <f>IF(AND(G76&lt;&gt;"",I76&gt;0),I76*( VLOOKUP(CONCATENATE(G76,H76),Llistes!$D$120:'Llistes'!$I$135,4,FALSE)  ),"")</f>
        <v/>
      </c>
      <c r="K76" s="95" t="str">
        <f>IF(AND(G76&lt;&gt;"",I76&gt;0),I76*( VLOOKUP(CONCATENATE(G76,H76),Llistes!$D$120:'Llistes'!$I$135,5,FALSE)  ),"")</f>
        <v/>
      </c>
      <c r="L76" s="96" t="str">
        <f t="shared" ref="L76:L100" si="2">IF(AND(G76&lt;&gt;"",I76&gt;0),J76-K76,"")</f>
        <v/>
      </c>
    </row>
    <row r="77" spans="4:12" x14ac:dyDescent="0.25">
      <c r="D77" s="104"/>
      <c r="E77" s="105"/>
      <c r="F77" s="106"/>
      <c r="G77" s="106"/>
      <c r="H77" s="108"/>
      <c r="I77" s="106"/>
      <c r="J77" s="95" t="str">
        <f>IF(AND(G77&lt;&gt;"",I77&gt;0),I77*( VLOOKUP(CONCATENATE(G77,H77),Llistes!$D$120:'Llistes'!$I$135,4,FALSE)  ),"")</f>
        <v/>
      </c>
      <c r="K77" s="95" t="str">
        <f>IF(AND(G77&lt;&gt;"",I77&gt;0),I77*( VLOOKUP(CONCATENATE(G77,H77),Llistes!$D$120:'Llistes'!$I$135,5,FALSE)  ),"")</f>
        <v/>
      </c>
      <c r="L77" s="96" t="str">
        <f t="shared" si="2"/>
        <v/>
      </c>
    </row>
    <row r="78" spans="4:12" x14ac:dyDescent="0.25">
      <c r="D78" s="104"/>
      <c r="E78" s="105"/>
      <c r="F78" s="106"/>
      <c r="G78" s="106"/>
      <c r="H78" s="108"/>
      <c r="I78" s="106"/>
      <c r="J78" s="95" t="str">
        <f>IF(AND(G78&lt;&gt;"",I78&gt;0),I78*( VLOOKUP(CONCATENATE(G78,H78),Llistes!$D$120:'Llistes'!$I$135,4,FALSE)  ),"")</f>
        <v/>
      </c>
      <c r="K78" s="95" t="str">
        <f>IF(AND(G78&lt;&gt;"",I78&gt;0),I78*( VLOOKUP(CONCATENATE(G78,H78),Llistes!$D$120:'Llistes'!$I$135,5,FALSE)  ),"")</f>
        <v/>
      </c>
      <c r="L78" s="96" t="str">
        <f t="shared" si="2"/>
        <v/>
      </c>
    </row>
    <row r="79" spans="4:12" x14ac:dyDescent="0.25">
      <c r="D79" s="104"/>
      <c r="E79" s="105"/>
      <c r="F79" s="106"/>
      <c r="G79" s="106"/>
      <c r="H79" s="108"/>
      <c r="I79" s="106"/>
      <c r="J79" s="95" t="str">
        <f>IF(AND(G79&lt;&gt;"",I79&gt;0),I79*( VLOOKUP(CONCATENATE(G79,H79),Llistes!$D$120:'Llistes'!$I$135,4,FALSE)  ),"")</f>
        <v/>
      </c>
      <c r="K79" s="95" t="str">
        <f>IF(AND(G79&lt;&gt;"",I79&gt;0),I79*( VLOOKUP(CONCATENATE(G79,H79),Llistes!$D$120:'Llistes'!$I$135,5,FALSE)  ),"")</f>
        <v/>
      </c>
      <c r="L79" s="96" t="str">
        <f t="shared" si="2"/>
        <v/>
      </c>
    </row>
    <row r="80" spans="4:12" x14ac:dyDescent="0.25">
      <c r="D80" s="104"/>
      <c r="E80" s="105"/>
      <c r="F80" s="106"/>
      <c r="G80" s="106"/>
      <c r="H80" s="108"/>
      <c r="I80" s="106"/>
      <c r="J80" s="95" t="str">
        <f>IF(AND(G80&lt;&gt;"",I80&gt;0),I80*( VLOOKUP(CONCATENATE(G80,H80),Llistes!$D$120:'Llistes'!$I$135,4,FALSE)  ),"")</f>
        <v/>
      </c>
      <c r="K80" s="95" t="str">
        <f>IF(AND(G80&lt;&gt;"",I80&gt;0),I80*( VLOOKUP(CONCATENATE(G80,H80),Llistes!$D$120:'Llistes'!$I$135,5,FALSE)  ),"")</f>
        <v/>
      </c>
      <c r="L80" s="96" t="str">
        <f t="shared" si="2"/>
        <v/>
      </c>
    </row>
    <row r="81" spans="4:12" x14ac:dyDescent="0.25">
      <c r="D81" s="104"/>
      <c r="E81" s="105"/>
      <c r="F81" s="106"/>
      <c r="G81" s="106"/>
      <c r="H81" s="108"/>
      <c r="I81" s="106"/>
      <c r="J81" s="95" t="str">
        <f>IF(AND(G81&lt;&gt;"",I81&gt;0),I81*( VLOOKUP(CONCATENATE(G81,H81),Llistes!$D$120:'Llistes'!$I$135,4,FALSE)  ),"")</f>
        <v/>
      </c>
      <c r="K81" s="95" t="str">
        <f>IF(AND(G81&lt;&gt;"",I81&gt;0),I81*( VLOOKUP(CONCATENATE(G81,H81),Llistes!$D$120:'Llistes'!$I$135,5,FALSE)  ),"")</f>
        <v/>
      </c>
      <c r="L81" s="96" t="str">
        <f t="shared" si="2"/>
        <v/>
      </c>
    </row>
    <row r="82" spans="4:12" x14ac:dyDescent="0.25">
      <c r="D82" s="104"/>
      <c r="E82" s="105"/>
      <c r="F82" s="106"/>
      <c r="G82" s="106"/>
      <c r="H82" s="108"/>
      <c r="I82" s="106"/>
      <c r="J82" s="95" t="str">
        <f>IF(AND(G82&lt;&gt;"",I82&gt;0),I82*( VLOOKUP(CONCATENATE(G82,H82),Llistes!$D$120:'Llistes'!$I$135,4,FALSE)  ),"")</f>
        <v/>
      </c>
      <c r="K82" s="95" t="str">
        <f>IF(AND(G82&lt;&gt;"",I82&gt;0),I82*( VLOOKUP(CONCATENATE(G82,H82),Llistes!$D$120:'Llistes'!$I$135,5,FALSE)  ),"")</f>
        <v/>
      </c>
      <c r="L82" s="96" t="str">
        <f t="shared" si="2"/>
        <v/>
      </c>
    </row>
    <row r="83" spans="4:12" x14ac:dyDescent="0.25">
      <c r="D83" s="104"/>
      <c r="E83" s="105"/>
      <c r="F83" s="106"/>
      <c r="G83" s="106"/>
      <c r="H83" s="108"/>
      <c r="I83" s="106"/>
      <c r="J83" s="95" t="str">
        <f>IF(AND(G83&lt;&gt;"",I83&gt;0),I83*( VLOOKUP(CONCATENATE(G83,H83),Llistes!$D$120:'Llistes'!$I$135,4,FALSE)  ),"")</f>
        <v/>
      </c>
      <c r="K83" s="95" t="str">
        <f>IF(AND(G83&lt;&gt;"",I83&gt;0),I83*( VLOOKUP(CONCATENATE(G83,H83),Llistes!$D$120:'Llistes'!$I$135,5,FALSE)  ),"")</f>
        <v/>
      </c>
      <c r="L83" s="96" t="str">
        <f t="shared" si="2"/>
        <v/>
      </c>
    </row>
    <row r="84" spans="4:12" x14ac:dyDescent="0.25">
      <c r="D84" s="104"/>
      <c r="E84" s="105"/>
      <c r="F84" s="106"/>
      <c r="G84" s="106"/>
      <c r="H84" s="108"/>
      <c r="I84" s="106"/>
      <c r="J84" s="95" t="str">
        <f>IF(AND(G84&lt;&gt;"",I84&gt;0),I84*( VLOOKUP(CONCATENATE(G84,H84),Llistes!$D$120:'Llistes'!$I$135,4,FALSE)  ),"")</f>
        <v/>
      </c>
      <c r="K84" s="95" t="str">
        <f>IF(AND(G84&lt;&gt;"",I84&gt;0),I84*( VLOOKUP(CONCATENATE(G84,H84),Llistes!$D$120:'Llistes'!$I$135,5,FALSE)  ),"")</f>
        <v/>
      </c>
      <c r="L84" s="96" t="str">
        <f t="shared" si="2"/>
        <v/>
      </c>
    </row>
    <row r="85" spans="4:12" x14ac:dyDescent="0.25">
      <c r="D85" s="104"/>
      <c r="E85" s="105"/>
      <c r="F85" s="106"/>
      <c r="G85" s="106"/>
      <c r="H85" s="108"/>
      <c r="I85" s="106"/>
      <c r="J85" s="95" t="str">
        <f>IF(AND(G85&lt;&gt;"",I85&gt;0),I85*( VLOOKUP(CONCATENATE(G85,H85),Llistes!$D$120:'Llistes'!$I$135,4,FALSE)  ),"")</f>
        <v/>
      </c>
      <c r="K85" s="95" t="str">
        <f>IF(AND(G85&lt;&gt;"",I85&gt;0),I85*( VLOOKUP(CONCATENATE(G85,H85),Llistes!$D$120:'Llistes'!$I$135,5,FALSE)  ),"")</f>
        <v/>
      </c>
      <c r="L85" s="96" t="str">
        <f t="shared" si="2"/>
        <v/>
      </c>
    </row>
    <row r="86" spans="4:12" x14ac:dyDescent="0.25">
      <c r="D86" s="104"/>
      <c r="E86" s="105"/>
      <c r="F86" s="106"/>
      <c r="G86" s="106"/>
      <c r="H86" s="108"/>
      <c r="I86" s="106"/>
      <c r="J86" s="95" t="str">
        <f>IF(AND(G86&lt;&gt;"",I86&gt;0),I86*( VLOOKUP(CONCATENATE(G86,H86),Llistes!$D$120:'Llistes'!$I$135,4,FALSE)  ),"")</f>
        <v/>
      </c>
      <c r="K86" s="95" t="str">
        <f>IF(AND(G86&lt;&gt;"",I86&gt;0),I86*( VLOOKUP(CONCATENATE(G86,H86),Llistes!$D$120:'Llistes'!$I$135,5,FALSE)  ),"")</f>
        <v/>
      </c>
      <c r="L86" s="96" t="str">
        <f t="shared" si="2"/>
        <v/>
      </c>
    </row>
    <row r="87" spans="4:12" x14ac:dyDescent="0.25">
      <c r="D87" s="104"/>
      <c r="E87" s="105"/>
      <c r="F87" s="106"/>
      <c r="G87" s="106"/>
      <c r="H87" s="108"/>
      <c r="I87" s="106"/>
      <c r="J87" s="95" t="str">
        <f>IF(AND(G87&lt;&gt;"",I87&gt;0),I87*( VLOOKUP(CONCATENATE(G87,H87),Llistes!$D$120:'Llistes'!$I$135,4,FALSE)  ),"")</f>
        <v/>
      </c>
      <c r="K87" s="95" t="str">
        <f>IF(AND(G87&lt;&gt;"",I87&gt;0),I87*( VLOOKUP(CONCATENATE(G87,H87),Llistes!$D$120:'Llistes'!$I$135,5,FALSE)  ),"")</f>
        <v/>
      </c>
      <c r="L87" s="96" t="str">
        <f t="shared" si="2"/>
        <v/>
      </c>
    </row>
    <row r="88" spans="4:12" x14ac:dyDescent="0.25">
      <c r="D88" s="104"/>
      <c r="E88" s="105"/>
      <c r="F88" s="106"/>
      <c r="G88" s="106"/>
      <c r="H88" s="108"/>
      <c r="I88" s="106"/>
      <c r="J88" s="95" t="str">
        <f>IF(AND(G88&lt;&gt;"",I88&gt;0),I88*( VLOOKUP(CONCATENATE(G88,H88),Llistes!$D$120:'Llistes'!$I$135,4,FALSE)  ),"")</f>
        <v/>
      </c>
      <c r="K88" s="95" t="str">
        <f>IF(AND(G88&lt;&gt;"",I88&gt;0),I88*( VLOOKUP(CONCATENATE(G88,H88),Llistes!$D$120:'Llistes'!$I$135,5,FALSE)  ),"")</f>
        <v/>
      </c>
      <c r="L88" s="96" t="str">
        <f t="shared" si="2"/>
        <v/>
      </c>
    </row>
    <row r="89" spans="4:12" x14ac:dyDescent="0.25">
      <c r="D89" s="104"/>
      <c r="E89" s="105"/>
      <c r="F89" s="106"/>
      <c r="G89" s="106"/>
      <c r="H89" s="108"/>
      <c r="I89" s="106"/>
      <c r="J89" s="95" t="str">
        <f>IF(AND(G89&lt;&gt;"",I89&gt;0),I89*( VLOOKUP(CONCATENATE(G89,H89),Llistes!$D$120:'Llistes'!$I$135,4,FALSE)  ),"")</f>
        <v/>
      </c>
      <c r="K89" s="95" t="str">
        <f>IF(AND(G89&lt;&gt;"",I89&gt;0),I89*( VLOOKUP(CONCATENATE(G89,H89),Llistes!$D$120:'Llistes'!$I$135,5,FALSE)  ),"")</f>
        <v/>
      </c>
      <c r="L89" s="96" t="str">
        <f t="shared" si="2"/>
        <v/>
      </c>
    </row>
    <row r="90" spans="4:12" x14ac:dyDescent="0.25">
      <c r="D90" s="104"/>
      <c r="E90" s="105"/>
      <c r="F90" s="106"/>
      <c r="G90" s="106"/>
      <c r="H90" s="108"/>
      <c r="I90" s="106"/>
      <c r="J90" s="95" t="str">
        <f>IF(AND(G90&lt;&gt;"",I90&gt;0),I90*( VLOOKUP(CONCATENATE(G90,H90),Llistes!$D$120:'Llistes'!$I$135,4,FALSE)  ),"")</f>
        <v/>
      </c>
      <c r="K90" s="95" t="str">
        <f>IF(AND(G90&lt;&gt;"",I90&gt;0),I90*( VLOOKUP(CONCATENATE(G90,H90),Llistes!$D$120:'Llistes'!$I$135,5,FALSE)  ),"")</f>
        <v/>
      </c>
      <c r="L90" s="96" t="str">
        <f t="shared" si="2"/>
        <v/>
      </c>
    </row>
    <row r="91" spans="4:12" x14ac:dyDescent="0.25">
      <c r="D91" s="104"/>
      <c r="E91" s="105"/>
      <c r="F91" s="106"/>
      <c r="G91" s="106"/>
      <c r="H91" s="108"/>
      <c r="I91" s="106"/>
      <c r="J91" s="95" t="str">
        <f>IF(AND(G91&lt;&gt;"",I91&gt;0),I91*( VLOOKUP(CONCATENATE(G91,H91),Llistes!$D$120:'Llistes'!$I$135,4,FALSE)  ),"")</f>
        <v/>
      </c>
      <c r="K91" s="95" t="str">
        <f>IF(AND(G91&lt;&gt;"",I91&gt;0),I91*( VLOOKUP(CONCATENATE(G91,H91),Llistes!$D$120:'Llistes'!$I$135,5,FALSE)  ),"")</f>
        <v/>
      </c>
      <c r="L91" s="96" t="str">
        <f t="shared" si="2"/>
        <v/>
      </c>
    </row>
    <row r="92" spans="4:12" x14ac:dyDescent="0.25">
      <c r="D92" s="104"/>
      <c r="E92" s="105"/>
      <c r="F92" s="106"/>
      <c r="G92" s="106"/>
      <c r="H92" s="108"/>
      <c r="I92" s="106"/>
      <c r="J92" s="95" t="str">
        <f>IF(AND(G92&lt;&gt;"",I92&gt;0),I92*( VLOOKUP(CONCATENATE(G92,H92),Llistes!$D$120:'Llistes'!$I$135,4,FALSE)  ),"")</f>
        <v/>
      </c>
      <c r="K92" s="95" t="str">
        <f>IF(AND(G92&lt;&gt;"",I92&gt;0),I92*( VLOOKUP(CONCATENATE(G92,H92),Llistes!$D$120:'Llistes'!$I$135,5,FALSE)  ),"")</f>
        <v/>
      </c>
      <c r="L92" s="96" t="str">
        <f t="shared" si="2"/>
        <v/>
      </c>
    </row>
    <row r="93" spans="4:12" x14ac:dyDescent="0.25">
      <c r="D93" s="104"/>
      <c r="E93" s="105"/>
      <c r="F93" s="106"/>
      <c r="G93" s="106"/>
      <c r="H93" s="108"/>
      <c r="I93" s="106"/>
      <c r="J93" s="95" t="str">
        <f>IF(AND(G93&lt;&gt;"",I93&gt;0),I93*( VLOOKUP(CONCATENATE(G93,H93),Llistes!$D$120:'Llistes'!$I$135,4,FALSE)  ),"")</f>
        <v/>
      </c>
      <c r="K93" s="95" t="str">
        <f>IF(AND(G93&lt;&gt;"",I93&gt;0),I93*( VLOOKUP(CONCATENATE(G93,H93),Llistes!$D$120:'Llistes'!$I$135,5,FALSE)  ),"")</f>
        <v/>
      </c>
      <c r="L93" s="96" t="str">
        <f t="shared" si="2"/>
        <v/>
      </c>
    </row>
    <row r="94" spans="4:12" x14ac:dyDescent="0.25">
      <c r="D94" s="104"/>
      <c r="E94" s="105"/>
      <c r="F94" s="106"/>
      <c r="G94" s="106"/>
      <c r="H94" s="108"/>
      <c r="I94" s="106"/>
      <c r="J94" s="95" t="str">
        <f>IF(AND(G94&lt;&gt;"",I94&gt;0),I94*( VLOOKUP(CONCATENATE(G94,H94),Llistes!$D$120:'Llistes'!$I$135,4,FALSE)  ),"")</f>
        <v/>
      </c>
      <c r="K94" s="95" t="str">
        <f>IF(AND(G94&lt;&gt;"",I94&gt;0),I94*( VLOOKUP(CONCATENATE(G94,H94),Llistes!$D$120:'Llistes'!$I$135,5,FALSE)  ),"")</f>
        <v/>
      </c>
      <c r="L94" s="96" t="str">
        <f t="shared" si="2"/>
        <v/>
      </c>
    </row>
    <row r="95" spans="4:12" x14ac:dyDescent="0.25">
      <c r="D95" s="104"/>
      <c r="E95" s="105"/>
      <c r="F95" s="106"/>
      <c r="G95" s="106"/>
      <c r="H95" s="108"/>
      <c r="I95" s="106"/>
      <c r="J95" s="95" t="str">
        <f>IF(AND(G95&lt;&gt;"",I95&gt;0),I95*( VLOOKUP(CONCATENATE(G95,H95),Llistes!$D$120:'Llistes'!$I$135,4,FALSE)  ),"")</f>
        <v/>
      </c>
      <c r="K95" s="95" t="str">
        <f>IF(AND(G95&lt;&gt;"",I95&gt;0),I95*( VLOOKUP(CONCATENATE(G95,H95),Llistes!$D$120:'Llistes'!$I$135,5,FALSE)  ),"")</f>
        <v/>
      </c>
      <c r="L95" s="96" t="str">
        <f t="shared" si="2"/>
        <v/>
      </c>
    </row>
    <row r="96" spans="4:12" x14ac:dyDescent="0.25">
      <c r="D96" s="104"/>
      <c r="E96" s="105"/>
      <c r="F96" s="106"/>
      <c r="G96" s="106"/>
      <c r="H96" s="108"/>
      <c r="I96" s="106"/>
      <c r="J96" s="95" t="str">
        <f>IF(AND(G96&lt;&gt;"",I96&gt;0),I96*( VLOOKUP(CONCATENATE(G96,H96),Llistes!$D$120:'Llistes'!$I$135,4,FALSE)  ),"")</f>
        <v/>
      </c>
      <c r="K96" s="95" t="str">
        <f>IF(AND(G96&lt;&gt;"",I96&gt;0),I96*( VLOOKUP(CONCATENATE(G96,H96),Llistes!$D$120:'Llistes'!$I$135,5,FALSE)  ),"")</f>
        <v/>
      </c>
      <c r="L96" s="96" t="str">
        <f t="shared" si="2"/>
        <v/>
      </c>
    </row>
    <row r="97" spans="4:12" x14ac:dyDescent="0.25">
      <c r="D97" s="104"/>
      <c r="E97" s="105"/>
      <c r="F97" s="106"/>
      <c r="G97" s="106"/>
      <c r="H97" s="108"/>
      <c r="I97" s="106"/>
      <c r="J97" s="95" t="str">
        <f>IF(AND(G97&lt;&gt;"",I97&gt;0),I97*( VLOOKUP(CONCATENATE(G97,H97),Llistes!$D$120:'Llistes'!$I$135,4,FALSE)  ),"")</f>
        <v/>
      </c>
      <c r="K97" s="95" t="str">
        <f>IF(AND(G97&lt;&gt;"",I97&gt;0),I97*( VLOOKUP(CONCATENATE(G97,H97),Llistes!$D$120:'Llistes'!$I$135,5,FALSE)  ),"")</f>
        <v/>
      </c>
      <c r="L97" s="96" t="str">
        <f t="shared" si="2"/>
        <v/>
      </c>
    </row>
    <row r="98" spans="4:12" x14ac:dyDescent="0.25">
      <c r="D98" s="104"/>
      <c r="E98" s="105"/>
      <c r="F98" s="106"/>
      <c r="G98" s="106"/>
      <c r="H98" s="108"/>
      <c r="I98" s="106"/>
      <c r="J98" s="95" t="str">
        <f>IF(AND(G98&lt;&gt;"",I98&gt;0),I98*( VLOOKUP(CONCATENATE(G98,H98),Llistes!$D$120:'Llistes'!$I$135,4,FALSE)  ),"")</f>
        <v/>
      </c>
      <c r="K98" s="95" t="str">
        <f>IF(AND(G98&lt;&gt;"",I98&gt;0),I98*( VLOOKUP(CONCATENATE(G98,H98),Llistes!$D$120:'Llistes'!$I$135,5,FALSE)  ),"")</f>
        <v/>
      </c>
      <c r="L98" s="96" t="str">
        <f t="shared" si="2"/>
        <v/>
      </c>
    </row>
    <row r="99" spans="4:12" x14ac:dyDescent="0.25">
      <c r="D99" s="104"/>
      <c r="E99" s="105"/>
      <c r="F99" s="106"/>
      <c r="G99" s="106"/>
      <c r="H99" s="108"/>
      <c r="I99" s="106"/>
      <c r="J99" s="95" t="str">
        <f>IF(AND(G99&lt;&gt;"",I99&gt;0),I99*( VLOOKUP(CONCATENATE(G99,H99),Llistes!$D$120:'Llistes'!$I$135,4,FALSE)  ),"")</f>
        <v/>
      </c>
      <c r="K99" s="95" t="str">
        <f>IF(AND(G99&lt;&gt;"",I99&gt;0),I99*( VLOOKUP(CONCATENATE(G99,H99),Llistes!$D$120:'Llistes'!$I$135,5,FALSE)  ),"")</f>
        <v/>
      </c>
      <c r="L99" s="96" t="str">
        <f t="shared" si="2"/>
        <v/>
      </c>
    </row>
    <row r="100" spans="4:12" ht="13" thickBot="1" x14ac:dyDescent="0.3">
      <c r="D100" s="109"/>
      <c r="E100" s="110"/>
      <c r="F100" s="111"/>
      <c r="G100" s="111"/>
      <c r="H100" s="113"/>
      <c r="I100" s="111"/>
      <c r="J100" s="97" t="str">
        <f>IF(AND(G100&lt;&gt;"",I100&gt;0),I100*( VLOOKUP(CONCATENATE(G100,H100),Llistes!$D$120:'Llistes'!$I$135,4,FALSE)  ),"")</f>
        <v/>
      </c>
      <c r="K100" s="97" t="str">
        <f>IF(AND(G100&lt;&gt;"",I100&gt;0),I100*( VLOOKUP(CONCATENATE(G100,H100),Llistes!$D$120:'Llistes'!$I$135,5,FALSE)  ),"")</f>
        <v/>
      </c>
      <c r="L100" s="98" t="str">
        <f t="shared" si="2"/>
        <v/>
      </c>
    </row>
  </sheetData>
  <sheetProtection algorithmName="SHA-512" hashValue="yiQ2eVPBMp5Q0LQWc50CDrnLeCwDDJtTBKPeuB/nocSmI8A6BzwZusemCUEisbF4h956mWCJ9nDO1l1wnetPXA==" saltValue="KE+2CP45bO9ZStEHNPLPoQ==" spinCount="100000" sheet="1" objects="1" scenarios="1"/>
  <mergeCells count="12">
    <mergeCell ref="L6:L7"/>
    <mergeCell ref="J6:J7"/>
    <mergeCell ref="K6:K7"/>
    <mergeCell ref="D2:G2"/>
    <mergeCell ref="I2:L2"/>
    <mergeCell ref="D4:L4"/>
    <mergeCell ref="G5:L5"/>
    <mergeCell ref="D6:D7"/>
    <mergeCell ref="E5:F5"/>
    <mergeCell ref="G6:G7"/>
    <mergeCell ref="H6:H7"/>
    <mergeCell ref="I6:I7"/>
  </mergeCells>
  <conditionalFormatting sqref="I14">
    <cfRule type="expression" dxfId="6" priority="10">
      <formula>siinm($G$14&lt;&gt;"",Verdader,FALSE)</formula>
    </cfRule>
  </conditionalFormatting>
  <conditionalFormatting sqref="F11:F100">
    <cfRule type="expression" dxfId="5" priority="3">
      <formula>IF(F11&gt;2012,TRUE,FALSE)</formula>
    </cfRule>
    <cfRule type="expression" dxfId="4" priority="9">
      <formula>IF(AND(G11&lt;&gt;"",F11=""),TRUE,FALSE)</formula>
    </cfRule>
  </conditionalFormatting>
  <conditionalFormatting sqref="I11:I100">
    <cfRule type="expression" dxfId="3" priority="6">
      <formula>IF(AND(G11&lt;&gt;"",I11=""),TRUE,FALSE)</formula>
    </cfRule>
  </conditionalFormatting>
  <conditionalFormatting sqref="H11:H100">
    <cfRule type="expression" dxfId="2" priority="5">
      <formula>IF(AND(G11&lt;&gt;"",H11=""),TRUE,FALSE)</formula>
    </cfRule>
  </conditionalFormatting>
  <conditionalFormatting sqref="D11:D100">
    <cfRule type="expression" dxfId="1" priority="2">
      <formula>IF(AND(G11&lt;&gt;"",D11=""),TRUE,FALSE)</formula>
    </cfRule>
  </conditionalFormatting>
  <conditionalFormatting sqref="E11:E100">
    <cfRule type="expression" dxfId="0" priority="1">
      <formula>IF(AND(G11&lt;&gt;"",E11=""),TRUE,FALSE)</formula>
    </cfRule>
  </conditionalFormatting>
  <hyperlinks>
    <hyperlink ref="N4" location="Resum!A1" display="è"/>
    <hyperlink ref="B4" location="Portàtils!A1" display="ç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Llistes!$C$113:$C$116</xm:f>
          </x14:formula1>
          <xm:sqref>G11:G100</xm:sqref>
        </x14:dataValidation>
        <x14:dataValidation type="list" operator="equal" allowBlank="1" showErrorMessage="1">
          <x14:formula1>
            <xm:f>Llistes!$D$3:$D$11</xm:f>
          </x14:formula1>
          <x14:formula2>
            <xm:f>0</xm:f>
          </x14:formula2>
          <xm:sqref>D11:D100</xm:sqref>
        </x14:dataValidation>
        <x14:dataValidation type="list" allowBlank="1" showInputMessage="1" showErrorMessage="1">
          <x14:formula1>
            <xm:f>Llistes!$D$27:$D$30</xm:f>
          </x14:formula1>
          <xm:sqref>H11:H100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79"/>
  <sheetViews>
    <sheetView zoomScaleNormal="100" workbookViewId="0">
      <selection activeCell="R53" sqref="R53"/>
    </sheetView>
  </sheetViews>
  <sheetFormatPr baseColWidth="10" defaultColWidth="9.08984375" defaultRowHeight="12.5" x14ac:dyDescent="0.25"/>
  <cols>
    <col min="1" max="1" width="2.453125" style="2" customWidth="1"/>
    <col min="2" max="2" width="5.81640625" style="3" customWidth="1"/>
    <col min="3" max="3" width="5.1796875" style="2" customWidth="1"/>
    <col min="4" max="4" width="70.1796875" style="4" customWidth="1"/>
    <col min="5" max="10" width="11.54296875" style="2"/>
    <col min="11" max="11" width="11.453125" style="2" customWidth="1"/>
    <col min="12" max="12" width="11.6328125" style="2" customWidth="1"/>
    <col min="13" max="13" width="1.36328125" style="2" customWidth="1"/>
    <col min="14" max="14" width="9.453125" style="2" customWidth="1"/>
    <col min="15" max="15" width="1" style="2" customWidth="1"/>
    <col min="16" max="16" width="8.6328125" style="2" customWidth="1"/>
    <col min="17" max="17" width="2" style="2" customWidth="1"/>
    <col min="18" max="18" width="7.90625" style="2" customWidth="1"/>
    <col min="19" max="19" width="11.54296875" style="2"/>
    <col min="20" max="20" width="57.36328125" style="2" customWidth="1"/>
    <col min="21" max="21" width="68.90625" style="2" customWidth="1"/>
    <col min="22" max="1020" width="11.54296875" style="2"/>
    <col min="1021" max="16384" width="9.08984375" style="1"/>
  </cols>
  <sheetData>
    <row r="1" spans="4:4" ht="13" thickBot="1" x14ac:dyDescent="0.3"/>
    <row r="2" spans="4:4" ht="13.5" thickBot="1" x14ac:dyDescent="0.35">
      <c r="D2" s="7" t="s">
        <v>1</v>
      </c>
    </row>
    <row r="3" spans="4:4" x14ac:dyDescent="0.25">
      <c r="D3" s="5">
        <v>1</v>
      </c>
    </row>
    <row r="4" spans="4:4" x14ac:dyDescent="0.25">
      <c r="D4" s="5">
        <v>2</v>
      </c>
    </row>
    <row r="5" spans="4:4" x14ac:dyDescent="0.25">
      <c r="D5" s="5">
        <v>3</v>
      </c>
    </row>
    <row r="6" spans="4:4" x14ac:dyDescent="0.25">
      <c r="D6" s="5">
        <v>4</v>
      </c>
    </row>
    <row r="7" spans="4:4" x14ac:dyDescent="0.25">
      <c r="D7" s="5">
        <v>5</v>
      </c>
    </row>
    <row r="8" spans="4:4" x14ac:dyDescent="0.25">
      <c r="D8" s="5">
        <v>6</v>
      </c>
    </row>
    <row r="9" spans="4:4" x14ac:dyDescent="0.25">
      <c r="D9" s="5">
        <v>7</v>
      </c>
    </row>
    <row r="10" spans="4:4" x14ac:dyDescent="0.25">
      <c r="D10" s="37">
        <v>8</v>
      </c>
    </row>
    <row r="11" spans="4:4" ht="13" thickBot="1" x14ac:dyDescent="0.3">
      <c r="D11" s="11">
        <v>9</v>
      </c>
    </row>
    <row r="12" spans="4:4" ht="13" thickBot="1" x14ac:dyDescent="0.3"/>
    <row r="13" spans="4:4" ht="13.5" thickBot="1" x14ac:dyDescent="0.35">
      <c r="D13" s="7" t="s">
        <v>209</v>
      </c>
    </row>
    <row r="14" spans="4:4" x14ac:dyDescent="0.25">
      <c r="D14" s="51" t="s">
        <v>207</v>
      </c>
    </row>
    <row r="15" spans="4:4" ht="13" thickBot="1" x14ac:dyDescent="0.3">
      <c r="D15" s="52" t="s">
        <v>208</v>
      </c>
    </row>
    <row r="16" spans="4:4" ht="13" thickBot="1" x14ac:dyDescent="0.3"/>
    <row r="17" spans="4:4" ht="13.5" thickBot="1" x14ac:dyDescent="0.35">
      <c r="D17" s="7" t="s">
        <v>19</v>
      </c>
    </row>
    <row r="18" spans="4:4" x14ac:dyDescent="0.25">
      <c r="D18" s="38" t="s">
        <v>18</v>
      </c>
    </row>
    <row r="19" spans="4:4" ht="13" thickBot="1" x14ac:dyDescent="0.3">
      <c r="D19" s="15" t="s">
        <v>17</v>
      </c>
    </row>
    <row r="20" spans="4:4" ht="13" thickBot="1" x14ac:dyDescent="0.3"/>
    <row r="21" spans="4:4" ht="13.5" thickBot="1" x14ac:dyDescent="0.35">
      <c r="D21" s="7" t="s">
        <v>16</v>
      </c>
    </row>
    <row r="22" spans="4:4" x14ac:dyDescent="0.25">
      <c r="D22" s="38" t="s">
        <v>20</v>
      </c>
    </row>
    <row r="23" spans="4:4" ht="13" thickBot="1" x14ac:dyDescent="0.3">
      <c r="D23" s="15" t="s">
        <v>21</v>
      </c>
    </row>
    <row r="25" spans="4:4" ht="13" thickBot="1" x14ac:dyDescent="0.3"/>
    <row r="26" spans="4:4" ht="13.5" thickBot="1" x14ac:dyDescent="0.35">
      <c r="D26" s="8" t="s">
        <v>26</v>
      </c>
    </row>
    <row r="27" spans="4:4" x14ac:dyDescent="0.25">
      <c r="D27" s="39" t="s">
        <v>27</v>
      </c>
    </row>
    <row r="28" spans="4:4" x14ac:dyDescent="0.25">
      <c r="D28" s="16" t="s">
        <v>28</v>
      </c>
    </row>
    <row r="29" spans="4:4" x14ac:dyDescent="0.25">
      <c r="D29" s="16" t="s">
        <v>240</v>
      </c>
    </row>
    <row r="30" spans="4:4" ht="13" thickBot="1" x14ac:dyDescent="0.3">
      <c r="D30" s="17" t="s">
        <v>29</v>
      </c>
    </row>
    <row r="32" spans="4:4" ht="13" thickBot="1" x14ac:dyDescent="0.3"/>
    <row r="33" spans="1:1020" ht="13" thickBot="1" x14ac:dyDescent="0.3">
      <c r="E33" s="195" t="s">
        <v>17</v>
      </c>
      <c r="F33" s="196"/>
      <c r="G33" s="196"/>
      <c r="H33" s="197"/>
      <c r="I33" s="195" t="s">
        <v>18</v>
      </c>
      <c r="J33" s="196"/>
      <c r="K33" s="196"/>
      <c r="L33" s="197"/>
    </row>
    <row r="34" spans="1:1020" ht="33" customHeight="1" thickBot="1" x14ac:dyDescent="0.35">
      <c r="B34" s="1"/>
      <c r="D34" s="8" t="s">
        <v>13</v>
      </c>
      <c r="E34" s="61" t="s">
        <v>3</v>
      </c>
      <c r="F34" s="66" t="s">
        <v>238</v>
      </c>
      <c r="G34" s="66" t="s">
        <v>237</v>
      </c>
      <c r="H34" s="67" t="s">
        <v>239</v>
      </c>
      <c r="I34" s="61" t="s">
        <v>3</v>
      </c>
      <c r="J34" s="66" t="s">
        <v>234</v>
      </c>
      <c r="K34" s="66" t="s">
        <v>235</v>
      </c>
      <c r="L34" s="67" t="s">
        <v>236</v>
      </c>
      <c r="N34" s="1"/>
      <c r="P34" s="1"/>
    </row>
    <row r="35" spans="1:1020" x14ac:dyDescent="0.25">
      <c r="B35" s="1"/>
      <c r="C35" s="2" t="s">
        <v>241</v>
      </c>
      <c r="D35" s="44" t="s">
        <v>218</v>
      </c>
      <c r="E35" s="74">
        <v>650</v>
      </c>
      <c r="F35" s="75">
        <v>485</v>
      </c>
      <c r="G35" s="75">
        <v>650</v>
      </c>
      <c r="H35" s="76">
        <v>650</v>
      </c>
      <c r="I35" s="74">
        <v>550</v>
      </c>
      <c r="J35" s="75">
        <v>535</v>
      </c>
      <c r="K35" s="75">
        <v>550</v>
      </c>
      <c r="L35" s="76">
        <v>550</v>
      </c>
      <c r="M35" s="4"/>
      <c r="N35" s="1"/>
      <c r="O35" s="4"/>
      <c r="P35" s="1"/>
    </row>
    <row r="36" spans="1:1020" x14ac:dyDescent="0.25">
      <c r="B36" s="1"/>
      <c r="C36" s="2" t="s">
        <v>242</v>
      </c>
      <c r="D36" s="62" t="s">
        <v>219</v>
      </c>
      <c r="E36" s="77">
        <v>790</v>
      </c>
      <c r="F36" s="78">
        <v>485</v>
      </c>
      <c r="G36" s="78">
        <v>790</v>
      </c>
      <c r="H36" s="79">
        <v>790</v>
      </c>
      <c r="I36" s="77">
        <v>700</v>
      </c>
      <c r="J36" s="78">
        <v>535</v>
      </c>
      <c r="K36" s="78">
        <v>700</v>
      </c>
      <c r="L36" s="79">
        <v>700</v>
      </c>
      <c r="N36" s="1"/>
      <c r="P36" s="1"/>
    </row>
    <row r="37" spans="1:1020" x14ac:dyDescent="0.25">
      <c r="B37" s="1"/>
      <c r="C37" s="2" t="s">
        <v>243</v>
      </c>
      <c r="D37" s="62" t="s">
        <v>220</v>
      </c>
      <c r="E37" s="77">
        <v>970</v>
      </c>
      <c r="F37" s="78">
        <v>485</v>
      </c>
      <c r="G37" s="78">
        <v>790</v>
      </c>
      <c r="H37" s="79">
        <v>970</v>
      </c>
      <c r="I37" s="77">
        <v>880</v>
      </c>
      <c r="J37" s="78">
        <v>535</v>
      </c>
      <c r="K37" s="78">
        <v>700</v>
      </c>
      <c r="L37" s="79">
        <v>880</v>
      </c>
      <c r="P37" s="1"/>
    </row>
    <row r="38" spans="1:1020" x14ac:dyDescent="0.25">
      <c r="B38" s="1"/>
      <c r="C38" s="2" t="s">
        <v>244</v>
      </c>
      <c r="D38" s="9" t="s">
        <v>221</v>
      </c>
      <c r="E38" s="77">
        <v>970</v>
      </c>
      <c r="F38" s="78">
        <v>485</v>
      </c>
      <c r="G38" s="78">
        <v>790</v>
      </c>
      <c r="H38" s="79">
        <v>970</v>
      </c>
      <c r="I38" s="77">
        <v>820</v>
      </c>
      <c r="J38" s="78">
        <v>535</v>
      </c>
      <c r="K38" s="78">
        <v>700</v>
      </c>
      <c r="L38" s="79">
        <v>820</v>
      </c>
    </row>
    <row r="39" spans="1:1020" x14ac:dyDescent="0.25">
      <c r="B39" s="1"/>
      <c r="C39" s="2" t="s">
        <v>245</v>
      </c>
      <c r="D39" s="9" t="s">
        <v>225</v>
      </c>
      <c r="E39" s="77">
        <v>1150</v>
      </c>
      <c r="F39" s="78">
        <v>485</v>
      </c>
      <c r="G39" s="78">
        <v>790</v>
      </c>
      <c r="H39" s="79">
        <v>970</v>
      </c>
      <c r="I39" s="77">
        <v>1050</v>
      </c>
      <c r="J39" s="78">
        <v>535</v>
      </c>
      <c r="K39" s="78">
        <v>700</v>
      </c>
      <c r="L39" s="79">
        <v>880</v>
      </c>
    </row>
    <row r="40" spans="1:1020" ht="14.4" customHeight="1" x14ac:dyDescent="0.25">
      <c r="B40" s="1"/>
      <c r="C40" s="2" t="s">
        <v>246</v>
      </c>
      <c r="D40" s="9" t="s">
        <v>222</v>
      </c>
      <c r="E40" s="77">
        <v>1600</v>
      </c>
      <c r="F40" s="78">
        <v>485</v>
      </c>
      <c r="G40" s="78">
        <v>790</v>
      </c>
      <c r="H40" s="79">
        <v>970</v>
      </c>
      <c r="I40" s="77">
        <v>1500</v>
      </c>
      <c r="J40" s="78">
        <v>535</v>
      </c>
      <c r="K40" s="78">
        <v>700</v>
      </c>
      <c r="L40" s="79">
        <v>880</v>
      </c>
    </row>
    <row r="41" spans="1:1020" x14ac:dyDescent="0.25">
      <c r="B41" s="1"/>
      <c r="C41" s="2" t="s">
        <v>247</v>
      </c>
      <c r="D41" s="9" t="s">
        <v>223</v>
      </c>
      <c r="E41" s="77">
        <v>2210</v>
      </c>
      <c r="F41" s="78">
        <v>485</v>
      </c>
      <c r="G41" s="78">
        <v>790</v>
      </c>
      <c r="H41" s="79">
        <v>970</v>
      </c>
      <c r="I41" s="77">
        <v>2070</v>
      </c>
      <c r="J41" s="78">
        <v>535</v>
      </c>
      <c r="K41" s="78">
        <v>700</v>
      </c>
      <c r="L41" s="79">
        <v>880</v>
      </c>
    </row>
    <row r="42" spans="1:1020" s="43" customFormat="1" ht="13" thickBot="1" x14ac:dyDescent="0.3">
      <c r="A42" s="4"/>
      <c r="C42" s="2" t="s">
        <v>248</v>
      </c>
      <c r="D42" s="46" t="s">
        <v>224</v>
      </c>
      <c r="E42" s="80">
        <v>1970</v>
      </c>
      <c r="F42" s="81">
        <v>485</v>
      </c>
      <c r="G42" s="81">
        <v>790</v>
      </c>
      <c r="H42" s="82">
        <v>970</v>
      </c>
      <c r="I42" s="80">
        <v>1840</v>
      </c>
      <c r="J42" s="81">
        <v>535</v>
      </c>
      <c r="K42" s="81">
        <v>700</v>
      </c>
      <c r="L42" s="82">
        <v>880</v>
      </c>
      <c r="M42" s="2"/>
      <c r="N42" s="2"/>
      <c r="O42" s="2"/>
      <c r="P42" s="2"/>
      <c r="Q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</row>
    <row r="43" spans="1:1020" x14ac:dyDescent="0.25">
      <c r="B43" s="1"/>
    </row>
    <row r="44" spans="1:1020" x14ac:dyDescent="0.25">
      <c r="B44" s="1"/>
      <c r="D44" s="1"/>
      <c r="E44" s="4"/>
      <c r="H44" s="2" t="s">
        <v>3</v>
      </c>
      <c r="I44" s="2" t="s">
        <v>2</v>
      </c>
      <c r="J44" s="2" t="s">
        <v>249</v>
      </c>
    </row>
    <row r="45" spans="1:1020" x14ac:dyDescent="0.25">
      <c r="B45" s="1"/>
      <c r="D45" s="1" t="str">
        <f>CONCATENATE(E45,F45,G45)</f>
        <v>ET1WindowsAules</v>
      </c>
      <c r="E45" s="4" t="s">
        <v>241</v>
      </c>
      <c r="F45" s="2" t="s">
        <v>17</v>
      </c>
      <c r="G45" s="2" t="s">
        <v>27</v>
      </c>
      <c r="H45" s="83">
        <v>650</v>
      </c>
      <c r="I45" s="83">
        <v>485</v>
      </c>
      <c r="J45" s="84">
        <f>H45-I45</f>
        <v>165</v>
      </c>
    </row>
    <row r="46" spans="1:1020" x14ac:dyDescent="0.25">
      <c r="B46" s="1"/>
      <c r="D46" s="1" t="str">
        <f t="shared" ref="D46:D108" si="0">CONCATENATE(E46,F46,G46)</f>
        <v>ET2WindowsAules</v>
      </c>
      <c r="E46" s="4" t="s">
        <v>242</v>
      </c>
      <c r="F46" s="2" t="s">
        <v>17</v>
      </c>
      <c r="G46" s="2" t="s">
        <v>27</v>
      </c>
      <c r="H46" s="85">
        <v>790</v>
      </c>
      <c r="I46" s="85">
        <v>485</v>
      </c>
      <c r="J46" s="84">
        <f t="shared" ref="J46:J108" si="1">H46-I46</f>
        <v>305</v>
      </c>
    </row>
    <row r="47" spans="1:1020" x14ac:dyDescent="0.25">
      <c r="B47" s="1"/>
      <c r="D47" s="1" t="str">
        <f t="shared" si="0"/>
        <v>ET3WindowsAules</v>
      </c>
      <c r="E47" s="4" t="s">
        <v>243</v>
      </c>
      <c r="F47" s="2" t="s">
        <v>17</v>
      </c>
      <c r="G47" s="2" t="s">
        <v>27</v>
      </c>
      <c r="H47" s="85">
        <v>970</v>
      </c>
      <c r="I47" s="85">
        <v>485</v>
      </c>
      <c r="J47" s="84">
        <f t="shared" si="1"/>
        <v>485</v>
      </c>
    </row>
    <row r="48" spans="1:1020" x14ac:dyDescent="0.25">
      <c r="B48" s="1"/>
      <c r="D48" s="1" t="str">
        <f t="shared" si="0"/>
        <v>ET4WindowsAules</v>
      </c>
      <c r="E48" s="4" t="s">
        <v>244</v>
      </c>
      <c r="F48" s="2" t="s">
        <v>17</v>
      </c>
      <c r="G48" s="2" t="s">
        <v>27</v>
      </c>
      <c r="H48" s="85">
        <v>970</v>
      </c>
      <c r="I48" s="85">
        <v>485</v>
      </c>
      <c r="J48" s="84">
        <f t="shared" si="1"/>
        <v>485</v>
      </c>
    </row>
    <row r="49" spans="2:10" x14ac:dyDescent="0.25">
      <c r="B49" s="1"/>
      <c r="D49" s="1" t="str">
        <f t="shared" si="0"/>
        <v>ET5WindowsAules</v>
      </c>
      <c r="E49" s="4" t="s">
        <v>245</v>
      </c>
      <c r="F49" s="2" t="s">
        <v>17</v>
      </c>
      <c r="G49" s="2" t="s">
        <v>27</v>
      </c>
      <c r="H49" s="85">
        <v>1150</v>
      </c>
      <c r="I49" s="85">
        <v>485</v>
      </c>
      <c r="J49" s="84">
        <f t="shared" si="1"/>
        <v>665</v>
      </c>
    </row>
    <row r="50" spans="2:10" x14ac:dyDescent="0.25">
      <c r="B50" s="1"/>
      <c r="D50" s="1" t="str">
        <f t="shared" si="0"/>
        <v>ET6WindowsAules</v>
      </c>
      <c r="E50" s="4" t="s">
        <v>246</v>
      </c>
      <c r="F50" s="2" t="s">
        <v>17</v>
      </c>
      <c r="G50" s="2" t="s">
        <v>27</v>
      </c>
      <c r="H50" s="85">
        <v>1600</v>
      </c>
      <c r="I50" s="85">
        <v>485</v>
      </c>
      <c r="J50" s="84">
        <f t="shared" si="1"/>
        <v>1115</v>
      </c>
    </row>
    <row r="51" spans="2:10" x14ac:dyDescent="0.25">
      <c r="B51" s="1"/>
      <c r="D51" s="1" t="str">
        <f t="shared" si="0"/>
        <v>ET7WindowsAules</v>
      </c>
      <c r="E51" s="4" t="s">
        <v>247</v>
      </c>
      <c r="F51" s="2" t="s">
        <v>17</v>
      </c>
      <c r="G51" s="2" t="s">
        <v>27</v>
      </c>
      <c r="H51" s="85">
        <v>2210</v>
      </c>
      <c r="I51" s="85">
        <v>485</v>
      </c>
      <c r="J51" s="84">
        <f t="shared" si="1"/>
        <v>1725</v>
      </c>
    </row>
    <row r="52" spans="2:10" x14ac:dyDescent="0.25">
      <c r="B52" s="1"/>
      <c r="D52" s="1" t="str">
        <f t="shared" si="0"/>
        <v>ET8WindowsAules</v>
      </c>
      <c r="E52" s="4" t="s">
        <v>248</v>
      </c>
      <c r="F52" s="2" t="s">
        <v>17</v>
      </c>
      <c r="G52" s="2" t="s">
        <v>27</v>
      </c>
      <c r="H52" s="85">
        <v>1970</v>
      </c>
      <c r="I52" s="85">
        <v>485</v>
      </c>
      <c r="J52" s="84">
        <f t="shared" si="1"/>
        <v>1485</v>
      </c>
    </row>
    <row r="53" spans="2:10" x14ac:dyDescent="0.25">
      <c r="B53" s="1"/>
      <c r="D53" s="1" t="str">
        <f t="shared" si="0"/>
        <v>ET1WindowsPAS</v>
      </c>
      <c r="E53" s="4" t="s">
        <v>241</v>
      </c>
      <c r="F53" s="2" t="s">
        <v>17</v>
      </c>
      <c r="G53" s="2" t="s">
        <v>28</v>
      </c>
      <c r="H53" s="83">
        <v>650</v>
      </c>
      <c r="I53" s="85">
        <v>650</v>
      </c>
      <c r="J53" s="86">
        <f t="shared" si="1"/>
        <v>0</v>
      </c>
    </row>
    <row r="54" spans="2:10" x14ac:dyDescent="0.25">
      <c r="B54" s="1"/>
      <c r="D54" s="1" t="str">
        <f t="shared" si="0"/>
        <v>ET2WindowsPAS</v>
      </c>
      <c r="E54" s="4" t="s">
        <v>242</v>
      </c>
      <c r="F54" s="2" t="s">
        <v>17</v>
      </c>
      <c r="G54" s="2" t="s">
        <v>28</v>
      </c>
      <c r="H54" s="85">
        <v>790</v>
      </c>
      <c r="I54" s="85">
        <v>790</v>
      </c>
      <c r="J54" s="86">
        <f t="shared" si="1"/>
        <v>0</v>
      </c>
    </row>
    <row r="55" spans="2:10" x14ac:dyDescent="0.25">
      <c r="B55" s="1"/>
      <c r="D55" s="1" t="str">
        <f t="shared" si="0"/>
        <v>ET3WindowsPAS</v>
      </c>
      <c r="E55" s="4" t="s">
        <v>243</v>
      </c>
      <c r="F55" s="2" t="s">
        <v>17</v>
      </c>
      <c r="G55" s="2" t="s">
        <v>28</v>
      </c>
      <c r="H55" s="85">
        <v>970</v>
      </c>
      <c r="I55" s="85">
        <v>790</v>
      </c>
      <c r="J55" s="86">
        <f t="shared" si="1"/>
        <v>180</v>
      </c>
    </row>
    <row r="56" spans="2:10" x14ac:dyDescent="0.25">
      <c r="B56" s="1"/>
      <c r="D56" s="1" t="str">
        <f t="shared" si="0"/>
        <v>ET4WindowsPAS</v>
      </c>
      <c r="E56" s="4" t="s">
        <v>244</v>
      </c>
      <c r="F56" s="2" t="s">
        <v>17</v>
      </c>
      <c r="G56" s="2" t="s">
        <v>28</v>
      </c>
      <c r="H56" s="85">
        <v>970</v>
      </c>
      <c r="I56" s="85">
        <v>790</v>
      </c>
      <c r="J56" s="86">
        <f t="shared" si="1"/>
        <v>180</v>
      </c>
    </row>
    <row r="57" spans="2:10" x14ac:dyDescent="0.25">
      <c r="B57" s="1"/>
      <c r="D57" s="1" t="str">
        <f t="shared" si="0"/>
        <v>ET5WindowsPAS</v>
      </c>
      <c r="E57" s="4" t="s">
        <v>245</v>
      </c>
      <c r="F57" s="2" t="s">
        <v>17</v>
      </c>
      <c r="G57" s="2" t="s">
        <v>28</v>
      </c>
      <c r="H57" s="85">
        <v>1150</v>
      </c>
      <c r="I57" s="85">
        <v>790</v>
      </c>
      <c r="J57" s="86">
        <f t="shared" si="1"/>
        <v>360</v>
      </c>
    </row>
    <row r="58" spans="2:10" x14ac:dyDescent="0.25">
      <c r="B58" s="1"/>
      <c r="D58" s="1" t="str">
        <f t="shared" si="0"/>
        <v>ET6WindowsPAS</v>
      </c>
      <c r="E58" s="4" t="s">
        <v>246</v>
      </c>
      <c r="F58" s="2" t="s">
        <v>17</v>
      </c>
      <c r="G58" s="2" t="s">
        <v>28</v>
      </c>
      <c r="H58" s="85">
        <v>1600</v>
      </c>
      <c r="I58" s="85">
        <v>790</v>
      </c>
      <c r="J58" s="86">
        <f t="shared" si="1"/>
        <v>810</v>
      </c>
    </row>
    <row r="59" spans="2:10" x14ac:dyDescent="0.25">
      <c r="B59" s="1"/>
      <c r="D59" s="1" t="str">
        <f t="shared" si="0"/>
        <v>ET7WindowsPAS</v>
      </c>
      <c r="E59" s="4" t="s">
        <v>247</v>
      </c>
      <c r="F59" s="2" t="s">
        <v>17</v>
      </c>
      <c r="G59" s="2" t="s">
        <v>28</v>
      </c>
      <c r="H59" s="85">
        <v>2210</v>
      </c>
      <c r="I59" s="85">
        <v>790</v>
      </c>
      <c r="J59" s="86">
        <f t="shared" si="1"/>
        <v>1420</v>
      </c>
    </row>
    <row r="60" spans="2:10" x14ac:dyDescent="0.25">
      <c r="B60" s="1"/>
      <c r="D60" s="1" t="str">
        <f t="shared" si="0"/>
        <v>ET8WindowsPAS</v>
      </c>
      <c r="E60" s="4" t="s">
        <v>248</v>
      </c>
      <c r="F60" s="2" t="s">
        <v>17</v>
      </c>
      <c r="G60" s="2" t="s">
        <v>28</v>
      </c>
      <c r="H60" s="85">
        <v>1970</v>
      </c>
      <c r="I60" s="85">
        <v>790</v>
      </c>
      <c r="J60" s="86">
        <f t="shared" si="1"/>
        <v>1180</v>
      </c>
    </row>
    <row r="61" spans="2:10" x14ac:dyDescent="0.25">
      <c r="B61" s="1"/>
      <c r="D61" s="1" t="str">
        <f t="shared" si="0"/>
        <v>ET1WindowsDirecció</v>
      </c>
      <c r="E61" s="4" t="s">
        <v>241</v>
      </c>
      <c r="F61" s="2" t="s">
        <v>17</v>
      </c>
      <c r="G61" s="2" t="s">
        <v>29</v>
      </c>
      <c r="H61" s="83">
        <v>650</v>
      </c>
      <c r="I61" s="85">
        <v>650</v>
      </c>
      <c r="J61" s="86">
        <f t="shared" si="1"/>
        <v>0</v>
      </c>
    </row>
    <row r="62" spans="2:10" x14ac:dyDescent="0.25">
      <c r="B62" s="1"/>
      <c r="D62" s="1" t="str">
        <f t="shared" si="0"/>
        <v>ET2WindowsDirecció</v>
      </c>
      <c r="E62" s="4" t="s">
        <v>242</v>
      </c>
      <c r="F62" s="2" t="s">
        <v>17</v>
      </c>
      <c r="G62" s="2" t="s">
        <v>29</v>
      </c>
      <c r="H62" s="85">
        <v>790</v>
      </c>
      <c r="I62" s="85">
        <v>790</v>
      </c>
      <c r="J62" s="86">
        <f t="shared" si="1"/>
        <v>0</v>
      </c>
    </row>
    <row r="63" spans="2:10" x14ac:dyDescent="0.25">
      <c r="B63" s="1"/>
      <c r="D63" s="1" t="str">
        <f t="shared" si="0"/>
        <v>ET3WindowsDirecció</v>
      </c>
      <c r="E63" s="4" t="s">
        <v>243</v>
      </c>
      <c r="F63" s="2" t="s">
        <v>17</v>
      </c>
      <c r="G63" s="2" t="s">
        <v>29</v>
      </c>
      <c r="H63" s="85">
        <v>970</v>
      </c>
      <c r="I63" s="85">
        <v>790</v>
      </c>
      <c r="J63" s="86">
        <f t="shared" si="1"/>
        <v>180</v>
      </c>
    </row>
    <row r="64" spans="2:10" x14ac:dyDescent="0.25">
      <c r="B64" s="1"/>
      <c r="D64" s="1" t="str">
        <f t="shared" si="0"/>
        <v>ET4WindowsDirecció</v>
      </c>
      <c r="E64" s="4" t="s">
        <v>244</v>
      </c>
      <c r="F64" s="2" t="s">
        <v>17</v>
      </c>
      <c r="G64" s="2" t="s">
        <v>29</v>
      </c>
      <c r="H64" s="85">
        <v>970</v>
      </c>
      <c r="I64" s="85">
        <v>790</v>
      </c>
      <c r="J64" s="86">
        <f t="shared" si="1"/>
        <v>180</v>
      </c>
    </row>
    <row r="65" spans="2:10" x14ac:dyDescent="0.25">
      <c r="B65" s="1"/>
      <c r="D65" s="1" t="str">
        <f t="shared" si="0"/>
        <v>ET5WindowsDirecció</v>
      </c>
      <c r="E65" s="4" t="s">
        <v>245</v>
      </c>
      <c r="F65" s="2" t="s">
        <v>17</v>
      </c>
      <c r="G65" s="2" t="s">
        <v>29</v>
      </c>
      <c r="H65" s="85">
        <v>1150</v>
      </c>
      <c r="I65" s="85">
        <v>790</v>
      </c>
      <c r="J65" s="86">
        <f t="shared" si="1"/>
        <v>360</v>
      </c>
    </row>
    <row r="66" spans="2:10" x14ac:dyDescent="0.25">
      <c r="B66" s="1"/>
      <c r="D66" s="1" t="str">
        <f t="shared" si="0"/>
        <v>ET6WindowsDirecció</v>
      </c>
      <c r="E66" s="4" t="s">
        <v>246</v>
      </c>
      <c r="F66" s="2" t="s">
        <v>17</v>
      </c>
      <c r="G66" s="2" t="s">
        <v>29</v>
      </c>
      <c r="H66" s="85">
        <v>1600</v>
      </c>
      <c r="I66" s="85">
        <v>790</v>
      </c>
      <c r="J66" s="86">
        <f t="shared" si="1"/>
        <v>810</v>
      </c>
    </row>
    <row r="67" spans="2:10" x14ac:dyDescent="0.25">
      <c r="B67" s="1"/>
      <c r="D67" s="1" t="str">
        <f t="shared" si="0"/>
        <v>ET7WindowsDirecció</v>
      </c>
      <c r="E67" s="4" t="s">
        <v>247</v>
      </c>
      <c r="F67" s="2" t="s">
        <v>17</v>
      </c>
      <c r="G67" s="2" t="s">
        <v>29</v>
      </c>
      <c r="H67" s="85">
        <v>2210</v>
      </c>
      <c r="I67" s="85">
        <v>790</v>
      </c>
      <c r="J67" s="86">
        <f t="shared" si="1"/>
        <v>1420</v>
      </c>
    </row>
    <row r="68" spans="2:10" x14ac:dyDescent="0.25">
      <c r="B68" s="1"/>
      <c r="D68" s="1" t="str">
        <f t="shared" si="0"/>
        <v>ET8WindowsDirecció</v>
      </c>
      <c r="E68" s="4" t="s">
        <v>248</v>
      </c>
      <c r="F68" s="2" t="s">
        <v>17</v>
      </c>
      <c r="G68" s="2" t="s">
        <v>29</v>
      </c>
      <c r="H68" s="85">
        <v>1970</v>
      </c>
      <c r="I68" s="85">
        <v>790</v>
      </c>
      <c r="J68" s="86">
        <f t="shared" si="1"/>
        <v>1180</v>
      </c>
    </row>
    <row r="69" spans="2:10" x14ac:dyDescent="0.25">
      <c r="B69" s="1"/>
      <c r="D69" s="1" t="str">
        <f t="shared" si="0"/>
        <v>ET1WindowsTècnic</v>
      </c>
      <c r="E69" s="4" t="s">
        <v>241</v>
      </c>
      <c r="F69" s="2" t="s">
        <v>17</v>
      </c>
      <c r="G69" s="2" t="s">
        <v>240</v>
      </c>
      <c r="H69" s="85">
        <v>650</v>
      </c>
      <c r="I69" s="85">
        <v>650</v>
      </c>
      <c r="J69" s="86">
        <f t="shared" si="1"/>
        <v>0</v>
      </c>
    </row>
    <row r="70" spans="2:10" x14ac:dyDescent="0.25">
      <c r="B70" s="1"/>
      <c r="D70" s="1" t="str">
        <f t="shared" si="0"/>
        <v>ET2WindowsTècnic</v>
      </c>
      <c r="E70" s="4" t="s">
        <v>242</v>
      </c>
      <c r="F70" s="2" t="s">
        <v>17</v>
      </c>
      <c r="G70" s="2" t="s">
        <v>240</v>
      </c>
      <c r="H70" s="85">
        <v>790</v>
      </c>
      <c r="I70" s="85">
        <v>790</v>
      </c>
      <c r="J70" s="86">
        <f t="shared" si="1"/>
        <v>0</v>
      </c>
    </row>
    <row r="71" spans="2:10" x14ac:dyDescent="0.25">
      <c r="B71" s="1"/>
      <c r="D71" s="1" t="str">
        <f t="shared" si="0"/>
        <v>ET3WindowsTècnic</v>
      </c>
      <c r="E71" s="4" t="s">
        <v>243</v>
      </c>
      <c r="F71" s="2" t="s">
        <v>17</v>
      </c>
      <c r="G71" s="2" t="s">
        <v>240</v>
      </c>
      <c r="H71" s="85">
        <v>970</v>
      </c>
      <c r="I71" s="85">
        <v>970</v>
      </c>
      <c r="J71" s="86">
        <f t="shared" si="1"/>
        <v>0</v>
      </c>
    </row>
    <row r="72" spans="2:10" x14ac:dyDescent="0.25">
      <c r="B72" s="1"/>
      <c r="D72" s="1" t="str">
        <f t="shared" si="0"/>
        <v>ET4WindowsTècnic</v>
      </c>
      <c r="E72" s="4" t="s">
        <v>244</v>
      </c>
      <c r="F72" s="2" t="s">
        <v>17</v>
      </c>
      <c r="G72" s="2" t="s">
        <v>240</v>
      </c>
      <c r="H72" s="85">
        <v>970</v>
      </c>
      <c r="I72" s="85">
        <v>970</v>
      </c>
      <c r="J72" s="86">
        <f t="shared" si="1"/>
        <v>0</v>
      </c>
    </row>
    <row r="73" spans="2:10" x14ac:dyDescent="0.25">
      <c r="B73" s="1"/>
      <c r="D73" s="1" t="str">
        <f t="shared" si="0"/>
        <v>ET5WindowsTècnic</v>
      </c>
      <c r="E73" s="4" t="s">
        <v>245</v>
      </c>
      <c r="F73" s="2" t="s">
        <v>17</v>
      </c>
      <c r="G73" s="2" t="s">
        <v>240</v>
      </c>
      <c r="H73" s="85">
        <v>1150</v>
      </c>
      <c r="I73" s="85">
        <v>970</v>
      </c>
      <c r="J73" s="86">
        <f t="shared" si="1"/>
        <v>180</v>
      </c>
    </row>
    <row r="74" spans="2:10" x14ac:dyDescent="0.25">
      <c r="B74" s="1"/>
      <c r="D74" s="1" t="str">
        <f t="shared" si="0"/>
        <v>ET6WindowsTècnic</v>
      </c>
      <c r="E74" s="4" t="s">
        <v>246</v>
      </c>
      <c r="F74" s="2" t="s">
        <v>17</v>
      </c>
      <c r="G74" s="2" t="s">
        <v>240</v>
      </c>
      <c r="H74" s="85">
        <v>1600</v>
      </c>
      <c r="I74" s="85">
        <v>970</v>
      </c>
      <c r="J74" s="86">
        <f t="shared" si="1"/>
        <v>630</v>
      </c>
    </row>
    <row r="75" spans="2:10" x14ac:dyDescent="0.25">
      <c r="B75" s="1"/>
      <c r="D75" s="1" t="str">
        <f t="shared" si="0"/>
        <v>ET7WindowsTècnic</v>
      </c>
      <c r="E75" s="4" t="s">
        <v>247</v>
      </c>
      <c r="F75" s="2" t="s">
        <v>17</v>
      </c>
      <c r="G75" s="2" t="s">
        <v>240</v>
      </c>
      <c r="H75" s="85">
        <v>2210</v>
      </c>
      <c r="I75" s="85">
        <v>970</v>
      </c>
      <c r="J75" s="86">
        <f t="shared" si="1"/>
        <v>1240</v>
      </c>
    </row>
    <row r="76" spans="2:10" x14ac:dyDescent="0.25">
      <c r="B76" s="1"/>
      <c r="D76" s="1" t="str">
        <f t="shared" si="0"/>
        <v>ET8WindowsTècnic</v>
      </c>
      <c r="E76" s="4" t="s">
        <v>248</v>
      </c>
      <c r="F76" s="2" t="s">
        <v>17</v>
      </c>
      <c r="G76" s="2" t="s">
        <v>240</v>
      </c>
      <c r="H76" s="85">
        <v>1970</v>
      </c>
      <c r="I76" s="85">
        <v>970</v>
      </c>
      <c r="J76" s="86">
        <f t="shared" si="1"/>
        <v>1000</v>
      </c>
    </row>
    <row r="77" spans="2:10" x14ac:dyDescent="0.25">
      <c r="B77" s="1"/>
      <c r="D77" s="1" t="str">
        <f t="shared" si="0"/>
        <v>ET1LinuxAules</v>
      </c>
      <c r="E77" s="4" t="s">
        <v>241</v>
      </c>
      <c r="F77" s="2" t="s">
        <v>18</v>
      </c>
      <c r="G77" s="2" t="s">
        <v>27</v>
      </c>
      <c r="H77" s="86">
        <v>550</v>
      </c>
      <c r="I77" s="86">
        <v>535</v>
      </c>
      <c r="J77" s="86">
        <f t="shared" si="1"/>
        <v>15</v>
      </c>
    </row>
    <row r="78" spans="2:10" x14ac:dyDescent="0.25">
      <c r="B78" s="1"/>
      <c r="D78" s="1" t="str">
        <f t="shared" si="0"/>
        <v>ET2LinuxAules</v>
      </c>
      <c r="E78" s="4" t="s">
        <v>242</v>
      </c>
      <c r="F78" s="2" t="s">
        <v>18</v>
      </c>
      <c r="G78" s="2" t="s">
        <v>27</v>
      </c>
      <c r="H78" s="86">
        <v>700</v>
      </c>
      <c r="I78" s="86">
        <v>535</v>
      </c>
      <c r="J78" s="86">
        <f t="shared" si="1"/>
        <v>165</v>
      </c>
    </row>
    <row r="79" spans="2:10" x14ac:dyDescent="0.25">
      <c r="B79" s="1"/>
      <c r="D79" s="1" t="str">
        <f t="shared" si="0"/>
        <v>ET3LinuxAules</v>
      </c>
      <c r="E79" s="4" t="s">
        <v>243</v>
      </c>
      <c r="F79" s="2" t="s">
        <v>18</v>
      </c>
      <c r="G79" s="2" t="s">
        <v>27</v>
      </c>
      <c r="H79" s="86">
        <v>880</v>
      </c>
      <c r="I79" s="86">
        <v>535</v>
      </c>
      <c r="J79" s="86">
        <f t="shared" si="1"/>
        <v>345</v>
      </c>
    </row>
    <row r="80" spans="2:10" x14ac:dyDescent="0.25">
      <c r="B80" s="1"/>
      <c r="D80" s="1" t="str">
        <f t="shared" si="0"/>
        <v>ET4LinuxAules</v>
      </c>
      <c r="E80" s="4" t="s">
        <v>244</v>
      </c>
      <c r="F80" s="2" t="s">
        <v>18</v>
      </c>
      <c r="G80" s="2" t="s">
        <v>27</v>
      </c>
      <c r="H80" s="86">
        <v>820</v>
      </c>
      <c r="I80" s="86">
        <v>535</v>
      </c>
      <c r="J80" s="86">
        <f t="shared" si="1"/>
        <v>285</v>
      </c>
    </row>
    <row r="81" spans="2:10" x14ac:dyDescent="0.25">
      <c r="B81" s="1"/>
      <c r="D81" s="1" t="str">
        <f t="shared" si="0"/>
        <v>ET5LinuxAules</v>
      </c>
      <c r="E81" s="4" t="s">
        <v>245</v>
      </c>
      <c r="F81" s="2" t="s">
        <v>18</v>
      </c>
      <c r="G81" s="2" t="s">
        <v>27</v>
      </c>
      <c r="H81" s="86">
        <v>1050</v>
      </c>
      <c r="I81" s="86">
        <v>535</v>
      </c>
      <c r="J81" s="86">
        <f t="shared" si="1"/>
        <v>515</v>
      </c>
    </row>
    <row r="82" spans="2:10" x14ac:dyDescent="0.25">
      <c r="B82" s="1"/>
      <c r="D82" s="1" t="str">
        <f t="shared" si="0"/>
        <v>ET6LinuxAules</v>
      </c>
      <c r="E82" s="4" t="s">
        <v>246</v>
      </c>
      <c r="F82" s="2" t="s">
        <v>18</v>
      </c>
      <c r="G82" s="2" t="s">
        <v>27</v>
      </c>
      <c r="H82" s="86">
        <v>1500</v>
      </c>
      <c r="I82" s="86">
        <v>535</v>
      </c>
      <c r="J82" s="86">
        <f t="shared" si="1"/>
        <v>965</v>
      </c>
    </row>
    <row r="83" spans="2:10" x14ac:dyDescent="0.25">
      <c r="B83" s="1"/>
      <c r="D83" s="1" t="str">
        <f t="shared" si="0"/>
        <v>ET7LinuxAules</v>
      </c>
      <c r="E83" s="4" t="s">
        <v>247</v>
      </c>
      <c r="F83" s="2" t="s">
        <v>18</v>
      </c>
      <c r="G83" s="2" t="s">
        <v>27</v>
      </c>
      <c r="H83" s="86">
        <v>2070</v>
      </c>
      <c r="I83" s="86">
        <v>535</v>
      </c>
      <c r="J83" s="86">
        <f t="shared" si="1"/>
        <v>1535</v>
      </c>
    </row>
    <row r="84" spans="2:10" x14ac:dyDescent="0.25">
      <c r="B84" s="1"/>
      <c r="D84" s="1" t="str">
        <f t="shared" si="0"/>
        <v>ET8LinuxAules</v>
      </c>
      <c r="E84" s="4" t="s">
        <v>248</v>
      </c>
      <c r="F84" s="2" t="s">
        <v>18</v>
      </c>
      <c r="G84" s="2" t="s">
        <v>27</v>
      </c>
      <c r="H84" s="86">
        <v>1840</v>
      </c>
      <c r="I84" s="86">
        <v>535</v>
      </c>
      <c r="J84" s="86">
        <f t="shared" si="1"/>
        <v>1305</v>
      </c>
    </row>
    <row r="85" spans="2:10" x14ac:dyDescent="0.25">
      <c r="B85" s="1"/>
      <c r="D85" s="1" t="str">
        <f t="shared" si="0"/>
        <v>ET1LinuxPAS</v>
      </c>
      <c r="E85" s="4" t="s">
        <v>241</v>
      </c>
      <c r="F85" s="2" t="s">
        <v>18</v>
      </c>
      <c r="G85" s="2" t="s">
        <v>28</v>
      </c>
      <c r="H85" s="86">
        <v>550</v>
      </c>
      <c r="I85" s="86">
        <v>550</v>
      </c>
      <c r="J85" s="86">
        <f t="shared" si="1"/>
        <v>0</v>
      </c>
    </row>
    <row r="86" spans="2:10" x14ac:dyDescent="0.25">
      <c r="B86" s="1"/>
      <c r="D86" s="1" t="str">
        <f t="shared" si="0"/>
        <v>ET2LinuxPAS</v>
      </c>
      <c r="E86" s="4" t="s">
        <v>242</v>
      </c>
      <c r="F86" s="2" t="s">
        <v>18</v>
      </c>
      <c r="G86" s="2" t="s">
        <v>28</v>
      </c>
      <c r="H86" s="86">
        <v>700</v>
      </c>
      <c r="I86" s="86">
        <v>700</v>
      </c>
      <c r="J86" s="86">
        <f t="shared" si="1"/>
        <v>0</v>
      </c>
    </row>
    <row r="87" spans="2:10" x14ac:dyDescent="0.25">
      <c r="B87" s="1"/>
      <c r="D87" s="1" t="str">
        <f t="shared" si="0"/>
        <v>ET3LinuxPAS</v>
      </c>
      <c r="E87" s="4" t="s">
        <v>243</v>
      </c>
      <c r="F87" s="2" t="s">
        <v>18</v>
      </c>
      <c r="G87" s="2" t="s">
        <v>28</v>
      </c>
      <c r="H87" s="86">
        <v>880</v>
      </c>
      <c r="I87" s="86">
        <v>700</v>
      </c>
      <c r="J87" s="86">
        <f t="shared" si="1"/>
        <v>180</v>
      </c>
    </row>
    <row r="88" spans="2:10" x14ac:dyDescent="0.25">
      <c r="B88" s="1"/>
      <c r="D88" s="1" t="str">
        <f t="shared" si="0"/>
        <v>ET4LinuxPAS</v>
      </c>
      <c r="E88" s="4" t="s">
        <v>244</v>
      </c>
      <c r="F88" s="2" t="s">
        <v>18</v>
      </c>
      <c r="G88" s="2" t="s">
        <v>28</v>
      </c>
      <c r="H88" s="86">
        <v>820</v>
      </c>
      <c r="I88" s="86">
        <v>700</v>
      </c>
      <c r="J88" s="86">
        <f t="shared" si="1"/>
        <v>120</v>
      </c>
    </row>
    <row r="89" spans="2:10" x14ac:dyDescent="0.25">
      <c r="B89" s="1"/>
      <c r="D89" s="1" t="str">
        <f t="shared" si="0"/>
        <v>ET5LinuxPAS</v>
      </c>
      <c r="E89" s="4" t="s">
        <v>245</v>
      </c>
      <c r="F89" s="2" t="s">
        <v>18</v>
      </c>
      <c r="G89" s="2" t="s">
        <v>28</v>
      </c>
      <c r="H89" s="86">
        <v>1050</v>
      </c>
      <c r="I89" s="86">
        <v>700</v>
      </c>
      <c r="J89" s="86">
        <f t="shared" si="1"/>
        <v>350</v>
      </c>
    </row>
    <row r="90" spans="2:10" x14ac:dyDescent="0.25">
      <c r="B90" s="1"/>
      <c r="D90" s="1" t="str">
        <f t="shared" si="0"/>
        <v>ET6LinuxPAS</v>
      </c>
      <c r="E90" s="4" t="s">
        <v>246</v>
      </c>
      <c r="F90" s="2" t="s">
        <v>18</v>
      </c>
      <c r="G90" s="2" t="s">
        <v>28</v>
      </c>
      <c r="H90" s="86">
        <v>1500</v>
      </c>
      <c r="I90" s="86">
        <v>700</v>
      </c>
      <c r="J90" s="86">
        <f t="shared" si="1"/>
        <v>800</v>
      </c>
    </row>
    <row r="91" spans="2:10" x14ac:dyDescent="0.25">
      <c r="B91" s="1"/>
      <c r="D91" s="1" t="str">
        <f t="shared" si="0"/>
        <v>ET7LinuxPAS</v>
      </c>
      <c r="E91" s="4" t="s">
        <v>247</v>
      </c>
      <c r="F91" s="2" t="s">
        <v>18</v>
      </c>
      <c r="G91" s="2" t="s">
        <v>28</v>
      </c>
      <c r="H91" s="86">
        <v>2070</v>
      </c>
      <c r="I91" s="86">
        <v>700</v>
      </c>
      <c r="J91" s="86">
        <f t="shared" si="1"/>
        <v>1370</v>
      </c>
    </row>
    <row r="92" spans="2:10" x14ac:dyDescent="0.25">
      <c r="B92" s="1"/>
      <c r="D92" s="1" t="str">
        <f t="shared" si="0"/>
        <v>ET8LinuxPAS</v>
      </c>
      <c r="E92" s="4" t="s">
        <v>248</v>
      </c>
      <c r="F92" s="2" t="s">
        <v>18</v>
      </c>
      <c r="G92" s="2" t="s">
        <v>28</v>
      </c>
      <c r="H92" s="86">
        <v>1840</v>
      </c>
      <c r="I92" s="86">
        <v>700</v>
      </c>
      <c r="J92" s="86">
        <f t="shared" si="1"/>
        <v>1140</v>
      </c>
    </row>
    <row r="93" spans="2:10" x14ac:dyDescent="0.25">
      <c r="B93" s="1"/>
      <c r="D93" s="1" t="str">
        <f t="shared" si="0"/>
        <v>ET1LinuxDirecció</v>
      </c>
      <c r="E93" s="4" t="s">
        <v>241</v>
      </c>
      <c r="F93" s="2" t="s">
        <v>18</v>
      </c>
      <c r="G93" s="2" t="s">
        <v>29</v>
      </c>
      <c r="H93" s="86">
        <v>550</v>
      </c>
      <c r="I93" s="86">
        <v>550</v>
      </c>
      <c r="J93" s="86">
        <f t="shared" si="1"/>
        <v>0</v>
      </c>
    </row>
    <row r="94" spans="2:10" x14ac:dyDescent="0.25">
      <c r="B94" s="1"/>
      <c r="D94" s="1" t="str">
        <f t="shared" si="0"/>
        <v>ET2LinuxDirecció</v>
      </c>
      <c r="E94" s="4" t="s">
        <v>242</v>
      </c>
      <c r="F94" s="2" t="s">
        <v>18</v>
      </c>
      <c r="G94" s="2" t="s">
        <v>29</v>
      </c>
      <c r="H94" s="86">
        <v>700</v>
      </c>
      <c r="I94" s="86">
        <v>700</v>
      </c>
      <c r="J94" s="86">
        <f t="shared" si="1"/>
        <v>0</v>
      </c>
    </row>
    <row r="95" spans="2:10" x14ac:dyDescent="0.25">
      <c r="B95" s="1"/>
      <c r="D95" s="1" t="str">
        <f t="shared" si="0"/>
        <v>ET3LinuxDirecció</v>
      </c>
      <c r="E95" s="4" t="s">
        <v>243</v>
      </c>
      <c r="F95" s="2" t="s">
        <v>18</v>
      </c>
      <c r="G95" s="2" t="s">
        <v>29</v>
      </c>
      <c r="H95" s="86">
        <v>880</v>
      </c>
      <c r="I95" s="86">
        <v>700</v>
      </c>
      <c r="J95" s="86">
        <f t="shared" si="1"/>
        <v>180</v>
      </c>
    </row>
    <row r="96" spans="2:10" x14ac:dyDescent="0.25">
      <c r="B96" s="1"/>
      <c r="D96" s="1" t="str">
        <f t="shared" si="0"/>
        <v>ET4LinuxDirecció</v>
      </c>
      <c r="E96" s="4" t="s">
        <v>244</v>
      </c>
      <c r="F96" s="2" t="s">
        <v>18</v>
      </c>
      <c r="G96" s="2" t="s">
        <v>29</v>
      </c>
      <c r="H96" s="86">
        <v>820</v>
      </c>
      <c r="I96" s="86">
        <v>700</v>
      </c>
      <c r="J96" s="86">
        <f t="shared" si="1"/>
        <v>120</v>
      </c>
    </row>
    <row r="97" spans="2:14" x14ac:dyDescent="0.25">
      <c r="B97" s="1"/>
      <c r="D97" s="1" t="str">
        <f t="shared" si="0"/>
        <v>ET5LinuxDirecció</v>
      </c>
      <c r="E97" s="4" t="s">
        <v>245</v>
      </c>
      <c r="F97" s="2" t="s">
        <v>18</v>
      </c>
      <c r="G97" s="2" t="s">
        <v>29</v>
      </c>
      <c r="H97" s="86">
        <v>1050</v>
      </c>
      <c r="I97" s="86">
        <v>700</v>
      </c>
      <c r="J97" s="86">
        <f t="shared" si="1"/>
        <v>350</v>
      </c>
    </row>
    <row r="98" spans="2:14" x14ac:dyDescent="0.25">
      <c r="B98" s="1"/>
      <c r="D98" s="1" t="str">
        <f t="shared" si="0"/>
        <v>ET6LinuxDirecció</v>
      </c>
      <c r="E98" s="4" t="s">
        <v>246</v>
      </c>
      <c r="F98" s="2" t="s">
        <v>18</v>
      </c>
      <c r="G98" s="2" t="s">
        <v>29</v>
      </c>
      <c r="H98" s="86">
        <v>1500</v>
      </c>
      <c r="I98" s="86">
        <v>700</v>
      </c>
      <c r="J98" s="86">
        <f t="shared" si="1"/>
        <v>800</v>
      </c>
    </row>
    <row r="99" spans="2:14" x14ac:dyDescent="0.25">
      <c r="B99" s="1"/>
      <c r="D99" s="1" t="str">
        <f t="shared" si="0"/>
        <v>ET7LinuxDirecció</v>
      </c>
      <c r="E99" s="4" t="s">
        <v>247</v>
      </c>
      <c r="F99" s="2" t="s">
        <v>18</v>
      </c>
      <c r="G99" s="2" t="s">
        <v>29</v>
      </c>
      <c r="H99" s="86">
        <v>2070</v>
      </c>
      <c r="I99" s="86">
        <v>700</v>
      </c>
      <c r="J99" s="86">
        <f t="shared" si="1"/>
        <v>1370</v>
      </c>
    </row>
    <row r="100" spans="2:14" x14ac:dyDescent="0.25">
      <c r="B100" s="1"/>
      <c r="D100" s="1" t="str">
        <f t="shared" si="0"/>
        <v>ET8LinuxDirecció</v>
      </c>
      <c r="E100" s="4" t="s">
        <v>248</v>
      </c>
      <c r="F100" s="2" t="s">
        <v>18</v>
      </c>
      <c r="G100" s="2" t="s">
        <v>29</v>
      </c>
      <c r="H100" s="86">
        <v>1840</v>
      </c>
      <c r="I100" s="86">
        <v>700</v>
      </c>
      <c r="J100" s="86">
        <f t="shared" si="1"/>
        <v>1140</v>
      </c>
    </row>
    <row r="101" spans="2:14" x14ac:dyDescent="0.25">
      <c r="B101" s="1"/>
      <c r="D101" s="1" t="str">
        <f t="shared" si="0"/>
        <v>ET1LinuxTècnic</v>
      </c>
      <c r="E101" s="4" t="s">
        <v>241</v>
      </c>
      <c r="F101" s="2" t="s">
        <v>18</v>
      </c>
      <c r="G101" s="2" t="s">
        <v>240</v>
      </c>
      <c r="H101" s="86">
        <v>550</v>
      </c>
      <c r="I101" s="86">
        <v>550</v>
      </c>
      <c r="J101" s="86">
        <f t="shared" si="1"/>
        <v>0</v>
      </c>
    </row>
    <row r="102" spans="2:14" x14ac:dyDescent="0.25">
      <c r="B102" s="1"/>
      <c r="D102" s="1" t="str">
        <f t="shared" si="0"/>
        <v>ET2LinuxTècnic</v>
      </c>
      <c r="E102" s="4" t="s">
        <v>242</v>
      </c>
      <c r="F102" s="2" t="s">
        <v>18</v>
      </c>
      <c r="G102" s="2" t="s">
        <v>240</v>
      </c>
      <c r="H102" s="86">
        <v>700</v>
      </c>
      <c r="I102" s="86">
        <v>700</v>
      </c>
      <c r="J102" s="86">
        <f t="shared" si="1"/>
        <v>0</v>
      </c>
    </row>
    <row r="103" spans="2:14" x14ac:dyDescent="0.25">
      <c r="B103" s="1"/>
      <c r="D103" s="1" t="str">
        <f t="shared" si="0"/>
        <v>ET3LinuxTècnic</v>
      </c>
      <c r="E103" s="4" t="s">
        <v>243</v>
      </c>
      <c r="F103" s="2" t="s">
        <v>18</v>
      </c>
      <c r="G103" s="2" t="s">
        <v>240</v>
      </c>
      <c r="H103" s="86">
        <v>880</v>
      </c>
      <c r="I103" s="86">
        <v>880</v>
      </c>
      <c r="J103" s="86">
        <f t="shared" si="1"/>
        <v>0</v>
      </c>
    </row>
    <row r="104" spans="2:14" x14ac:dyDescent="0.25">
      <c r="B104" s="1"/>
      <c r="D104" s="1" t="str">
        <f t="shared" si="0"/>
        <v>ET4LinuxTècnic</v>
      </c>
      <c r="E104" s="4" t="s">
        <v>244</v>
      </c>
      <c r="F104" s="2" t="s">
        <v>18</v>
      </c>
      <c r="G104" s="2" t="s">
        <v>240</v>
      </c>
      <c r="H104" s="86">
        <v>820</v>
      </c>
      <c r="I104" s="86">
        <v>820</v>
      </c>
      <c r="J104" s="86">
        <f t="shared" si="1"/>
        <v>0</v>
      </c>
    </row>
    <row r="105" spans="2:14" x14ac:dyDescent="0.25">
      <c r="B105" s="1"/>
      <c r="D105" s="1" t="str">
        <f t="shared" si="0"/>
        <v>ET5LinuxTècnic</v>
      </c>
      <c r="E105" s="4" t="s">
        <v>245</v>
      </c>
      <c r="F105" s="2" t="s">
        <v>18</v>
      </c>
      <c r="G105" s="2" t="s">
        <v>240</v>
      </c>
      <c r="H105" s="86">
        <v>1050</v>
      </c>
      <c r="I105" s="86">
        <v>880</v>
      </c>
      <c r="J105" s="86">
        <f t="shared" si="1"/>
        <v>170</v>
      </c>
    </row>
    <row r="106" spans="2:14" x14ac:dyDescent="0.25">
      <c r="B106" s="1"/>
      <c r="D106" s="1" t="str">
        <f t="shared" si="0"/>
        <v>ET6LinuxTècnic</v>
      </c>
      <c r="E106" s="4" t="s">
        <v>246</v>
      </c>
      <c r="F106" s="2" t="s">
        <v>18</v>
      </c>
      <c r="G106" s="2" t="s">
        <v>240</v>
      </c>
      <c r="H106" s="86">
        <v>1500</v>
      </c>
      <c r="I106" s="86">
        <v>880</v>
      </c>
      <c r="J106" s="86">
        <f t="shared" si="1"/>
        <v>620</v>
      </c>
    </row>
    <row r="107" spans="2:14" x14ac:dyDescent="0.25">
      <c r="B107" s="1"/>
      <c r="D107" s="1" t="str">
        <f t="shared" si="0"/>
        <v>ET7LinuxTècnic</v>
      </c>
      <c r="E107" s="4" t="s">
        <v>247</v>
      </c>
      <c r="F107" s="2" t="s">
        <v>18</v>
      </c>
      <c r="G107" s="2" t="s">
        <v>240</v>
      </c>
      <c r="H107" s="86">
        <v>2070</v>
      </c>
      <c r="I107" s="86">
        <v>880</v>
      </c>
      <c r="J107" s="86">
        <f t="shared" si="1"/>
        <v>1190</v>
      </c>
    </row>
    <row r="108" spans="2:14" x14ac:dyDescent="0.25">
      <c r="B108" s="1"/>
      <c r="D108" s="1" t="str">
        <f t="shared" si="0"/>
        <v>ET8LinuxTècnic</v>
      </c>
      <c r="E108" s="4" t="s">
        <v>248</v>
      </c>
      <c r="F108" s="2" t="s">
        <v>18</v>
      </c>
      <c r="G108" s="2" t="s">
        <v>240</v>
      </c>
      <c r="H108" s="86">
        <v>1840</v>
      </c>
      <c r="I108" s="86">
        <v>880</v>
      </c>
      <c r="J108" s="86">
        <f t="shared" si="1"/>
        <v>960</v>
      </c>
    </row>
    <row r="109" spans="2:14" x14ac:dyDescent="0.25">
      <c r="B109" s="1"/>
    </row>
    <row r="110" spans="2:14" x14ac:dyDescent="0.25">
      <c r="B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3" thickBot="1" x14ac:dyDescent="0.3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26" thickBot="1" x14ac:dyDescent="0.35">
      <c r="D112" s="8" t="s">
        <v>35</v>
      </c>
      <c r="E112" s="61" t="s">
        <v>3</v>
      </c>
      <c r="F112" s="66" t="s">
        <v>234</v>
      </c>
      <c r="G112" s="66" t="s">
        <v>235</v>
      </c>
      <c r="H112" s="67" t="s">
        <v>236</v>
      </c>
    </row>
    <row r="113" spans="2:9" x14ac:dyDescent="0.25">
      <c r="B113" s="1"/>
      <c r="C113" s="2" t="s">
        <v>250</v>
      </c>
      <c r="D113" s="44" t="s">
        <v>226</v>
      </c>
      <c r="E113" s="74">
        <v>150</v>
      </c>
      <c r="F113" s="75">
        <v>90</v>
      </c>
      <c r="G113" s="75">
        <v>150</v>
      </c>
      <c r="H113" s="76">
        <v>150</v>
      </c>
    </row>
    <row r="114" spans="2:9" x14ac:dyDescent="0.25">
      <c r="B114" s="1"/>
      <c r="C114" s="2" t="s">
        <v>251</v>
      </c>
      <c r="D114" s="9" t="s">
        <v>227</v>
      </c>
      <c r="E114" s="77">
        <v>180</v>
      </c>
      <c r="F114" s="78">
        <v>90</v>
      </c>
      <c r="G114" s="78">
        <v>180</v>
      </c>
      <c r="H114" s="79">
        <v>180</v>
      </c>
    </row>
    <row r="115" spans="2:9" x14ac:dyDescent="0.25">
      <c r="B115" s="1"/>
      <c r="C115" s="2" t="s">
        <v>252</v>
      </c>
      <c r="D115" s="12" t="s">
        <v>228</v>
      </c>
      <c r="E115" s="77">
        <v>200</v>
      </c>
      <c r="F115" s="78">
        <v>90</v>
      </c>
      <c r="G115" s="78">
        <v>200</v>
      </c>
      <c r="H115" s="79">
        <v>200</v>
      </c>
    </row>
    <row r="116" spans="2:9" ht="13" thickBot="1" x14ac:dyDescent="0.3">
      <c r="C116" s="2" t="s">
        <v>253</v>
      </c>
      <c r="D116" s="18" t="s">
        <v>229</v>
      </c>
      <c r="E116" s="80">
        <v>240</v>
      </c>
      <c r="F116" s="81">
        <v>90</v>
      </c>
      <c r="G116" s="81">
        <v>200</v>
      </c>
      <c r="H116" s="82">
        <v>240</v>
      </c>
    </row>
    <row r="117" spans="2:9" x14ac:dyDescent="0.25">
      <c r="D117" s="71"/>
      <c r="E117" s="6"/>
      <c r="F117" s="64"/>
      <c r="G117" s="64"/>
      <c r="H117" s="64"/>
    </row>
    <row r="118" spans="2:9" x14ac:dyDescent="0.25">
      <c r="D118" s="71"/>
      <c r="E118" s="6"/>
      <c r="F118" s="64"/>
      <c r="G118" s="64"/>
      <c r="H118" s="64"/>
    </row>
    <row r="119" spans="2:9" x14ac:dyDescent="0.25">
      <c r="D119" s="71"/>
      <c r="E119" s="6"/>
      <c r="F119" s="64"/>
      <c r="G119" s="64" t="s">
        <v>3</v>
      </c>
      <c r="H119" s="2" t="s">
        <v>2</v>
      </c>
      <c r="I119" s="2" t="s">
        <v>249</v>
      </c>
    </row>
    <row r="120" spans="2:9" x14ac:dyDescent="0.25">
      <c r="D120" s="71" t="str">
        <f>CONCATENATE(E120,F120)</f>
        <v>M1Aules</v>
      </c>
      <c r="E120" s="2" t="s">
        <v>250</v>
      </c>
      <c r="F120" s="64" t="s">
        <v>27</v>
      </c>
      <c r="G120" s="72">
        <v>150</v>
      </c>
      <c r="H120" s="72">
        <v>90</v>
      </c>
      <c r="I120" s="73">
        <f t="shared" ref="I120:I135" si="2">G120-H120</f>
        <v>60</v>
      </c>
    </row>
    <row r="121" spans="2:9" x14ac:dyDescent="0.25">
      <c r="D121" s="71" t="str">
        <f t="shared" ref="D121:D135" si="3">CONCATENATE(E121,F121)</f>
        <v>M2Aules</v>
      </c>
      <c r="E121" s="2" t="s">
        <v>251</v>
      </c>
      <c r="F121" s="64" t="s">
        <v>27</v>
      </c>
      <c r="G121" s="72">
        <v>180</v>
      </c>
      <c r="H121" s="72">
        <v>90</v>
      </c>
      <c r="I121" s="73">
        <f t="shared" si="2"/>
        <v>90</v>
      </c>
    </row>
    <row r="122" spans="2:9" x14ac:dyDescent="0.25">
      <c r="D122" s="71" t="str">
        <f t="shared" si="3"/>
        <v>M3Aules</v>
      </c>
      <c r="E122" s="2" t="s">
        <v>252</v>
      </c>
      <c r="F122" s="64" t="s">
        <v>27</v>
      </c>
      <c r="G122" s="72">
        <v>200</v>
      </c>
      <c r="H122" s="72">
        <v>90</v>
      </c>
      <c r="I122" s="73">
        <f t="shared" si="2"/>
        <v>110</v>
      </c>
    </row>
    <row r="123" spans="2:9" x14ac:dyDescent="0.25">
      <c r="D123" s="71" t="str">
        <f t="shared" si="3"/>
        <v>M4Aules</v>
      </c>
      <c r="E123" s="2" t="s">
        <v>253</v>
      </c>
      <c r="F123" s="64" t="s">
        <v>27</v>
      </c>
      <c r="G123" s="72">
        <v>240</v>
      </c>
      <c r="H123" s="72">
        <v>90</v>
      </c>
      <c r="I123" s="73">
        <f t="shared" si="2"/>
        <v>150</v>
      </c>
    </row>
    <row r="124" spans="2:9" x14ac:dyDescent="0.25">
      <c r="D124" s="71" t="str">
        <f t="shared" si="3"/>
        <v>M1PAS</v>
      </c>
      <c r="E124" s="2" t="s">
        <v>250</v>
      </c>
      <c r="F124" s="64" t="s">
        <v>28</v>
      </c>
      <c r="G124" s="72">
        <v>150</v>
      </c>
      <c r="H124" s="72">
        <v>150</v>
      </c>
      <c r="I124" s="73">
        <f t="shared" si="2"/>
        <v>0</v>
      </c>
    </row>
    <row r="125" spans="2:9" x14ac:dyDescent="0.25">
      <c r="D125" s="71" t="str">
        <f t="shared" si="3"/>
        <v>M2PAS</v>
      </c>
      <c r="E125" s="2" t="s">
        <v>251</v>
      </c>
      <c r="F125" s="64" t="s">
        <v>28</v>
      </c>
      <c r="G125" s="72">
        <v>180</v>
      </c>
      <c r="H125" s="72">
        <v>180</v>
      </c>
      <c r="I125" s="73">
        <f t="shared" si="2"/>
        <v>0</v>
      </c>
    </row>
    <row r="126" spans="2:9" x14ac:dyDescent="0.25">
      <c r="D126" s="71" t="str">
        <f t="shared" si="3"/>
        <v>M3PAS</v>
      </c>
      <c r="E126" s="2" t="s">
        <v>252</v>
      </c>
      <c r="F126" s="64" t="s">
        <v>28</v>
      </c>
      <c r="G126" s="72">
        <v>200</v>
      </c>
      <c r="H126" s="72">
        <v>200</v>
      </c>
      <c r="I126" s="73">
        <f t="shared" si="2"/>
        <v>0</v>
      </c>
    </row>
    <row r="127" spans="2:9" x14ac:dyDescent="0.25">
      <c r="D127" s="71" t="str">
        <f t="shared" si="3"/>
        <v>M4PAS</v>
      </c>
      <c r="E127" s="2" t="s">
        <v>253</v>
      </c>
      <c r="F127" s="64" t="s">
        <v>28</v>
      </c>
      <c r="G127" s="72">
        <v>240</v>
      </c>
      <c r="H127" s="72">
        <v>200</v>
      </c>
      <c r="I127" s="73">
        <f t="shared" si="2"/>
        <v>40</v>
      </c>
    </row>
    <row r="128" spans="2:9" x14ac:dyDescent="0.25">
      <c r="D128" s="71" t="str">
        <f t="shared" si="3"/>
        <v>M1Direcció</v>
      </c>
      <c r="E128" s="2" t="s">
        <v>250</v>
      </c>
      <c r="F128" s="64" t="s">
        <v>29</v>
      </c>
      <c r="G128" s="72">
        <v>150</v>
      </c>
      <c r="H128" s="72">
        <v>150</v>
      </c>
      <c r="I128" s="73">
        <f t="shared" si="2"/>
        <v>0</v>
      </c>
    </row>
    <row r="129" spans="1:1020" x14ac:dyDescent="0.25">
      <c r="D129" s="71" t="str">
        <f t="shared" si="3"/>
        <v>M2Direcció</v>
      </c>
      <c r="E129" s="2" t="s">
        <v>251</v>
      </c>
      <c r="F129" s="64" t="s">
        <v>29</v>
      </c>
      <c r="G129" s="72">
        <v>180</v>
      </c>
      <c r="H129" s="72">
        <v>180</v>
      </c>
      <c r="I129" s="73">
        <f t="shared" si="2"/>
        <v>0</v>
      </c>
    </row>
    <row r="130" spans="1:1020" x14ac:dyDescent="0.25">
      <c r="D130" s="71" t="str">
        <f t="shared" si="3"/>
        <v>M3Direcció</v>
      </c>
      <c r="E130" s="2" t="s">
        <v>252</v>
      </c>
      <c r="F130" s="64" t="s">
        <v>29</v>
      </c>
      <c r="G130" s="72">
        <v>200</v>
      </c>
      <c r="H130" s="72">
        <v>200</v>
      </c>
      <c r="I130" s="73">
        <f t="shared" si="2"/>
        <v>0</v>
      </c>
    </row>
    <row r="131" spans="1:1020" x14ac:dyDescent="0.25">
      <c r="D131" s="71" t="str">
        <f t="shared" si="3"/>
        <v>M4Direcció</v>
      </c>
      <c r="E131" s="2" t="s">
        <v>253</v>
      </c>
      <c r="F131" s="64" t="s">
        <v>29</v>
      </c>
      <c r="G131" s="72">
        <v>240</v>
      </c>
      <c r="H131" s="72">
        <v>200</v>
      </c>
      <c r="I131" s="73">
        <f t="shared" si="2"/>
        <v>40</v>
      </c>
    </row>
    <row r="132" spans="1:1020" x14ac:dyDescent="0.25">
      <c r="D132" s="71" t="str">
        <f t="shared" si="3"/>
        <v>M1Tècnic</v>
      </c>
      <c r="E132" s="2" t="s">
        <v>250</v>
      </c>
      <c r="F132" s="64" t="s">
        <v>240</v>
      </c>
      <c r="G132" s="72">
        <v>150</v>
      </c>
      <c r="H132" s="72">
        <v>150</v>
      </c>
      <c r="I132" s="73">
        <f t="shared" si="2"/>
        <v>0</v>
      </c>
    </row>
    <row r="133" spans="1:1020" x14ac:dyDescent="0.25">
      <c r="D133" s="71" t="str">
        <f t="shared" si="3"/>
        <v>M2Tècnic</v>
      </c>
      <c r="E133" s="2" t="s">
        <v>251</v>
      </c>
      <c r="F133" s="64" t="s">
        <v>240</v>
      </c>
      <c r="G133" s="72">
        <v>180</v>
      </c>
      <c r="H133" s="72">
        <v>180</v>
      </c>
      <c r="I133" s="73">
        <f t="shared" si="2"/>
        <v>0</v>
      </c>
    </row>
    <row r="134" spans="1:1020" x14ac:dyDescent="0.25">
      <c r="D134" s="71" t="str">
        <f t="shared" si="3"/>
        <v>M3Tècnic</v>
      </c>
      <c r="E134" s="2" t="s">
        <v>252</v>
      </c>
      <c r="F134" s="64" t="s">
        <v>240</v>
      </c>
      <c r="G134" s="72">
        <v>200</v>
      </c>
      <c r="H134" s="72">
        <v>200</v>
      </c>
      <c r="I134" s="73">
        <f t="shared" si="2"/>
        <v>0</v>
      </c>
    </row>
    <row r="135" spans="1:1020" x14ac:dyDescent="0.25">
      <c r="D135" s="71" t="str">
        <f t="shared" si="3"/>
        <v>M4Tècnic</v>
      </c>
      <c r="E135" s="2" t="s">
        <v>253</v>
      </c>
      <c r="F135" s="64" t="s">
        <v>240</v>
      </c>
      <c r="G135" s="72">
        <v>240</v>
      </c>
      <c r="H135" s="72">
        <v>240</v>
      </c>
      <c r="I135" s="73">
        <f t="shared" si="2"/>
        <v>0</v>
      </c>
    </row>
    <row r="136" spans="1:1020" x14ac:dyDescent="0.25">
      <c r="D136" s="71"/>
      <c r="E136" s="6"/>
      <c r="F136" s="64"/>
      <c r="G136" s="64"/>
      <c r="H136" s="64"/>
    </row>
    <row r="137" spans="1:1020" ht="13" thickBot="1" x14ac:dyDescent="0.3">
      <c r="D137" s="21"/>
    </row>
    <row r="138" spans="1:1020" ht="13.5" thickBot="1" x14ac:dyDescent="0.35">
      <c r="B138" s="1"/>
      <c r="D138" s="8" t="s">
        <v>217</v>
      </c>
      <c r="E138" s="53" t="s">
        <v>3</v>
      </c>
      <c r="F138" s="54" t="s">
        <v>2</v>
      </c>
      <c r="G138" s="55" t="s">
        <v>4</v>
      </c>
    </row>
    <row r="139" spans="1:1020" x14ac:dyDescent="0.25">
      <c r="B139" s="1"/>
      <c r="D139" s="44"/>
      <c r="E139" s="50"/>
      <c r="F139" s="58"/>
      <c r="G139" s="48">
        <f>E139-$F$140</f>
        <v>0</v>
      </c>
    </row>
    <row r="140" spans="1:1020" x14ac:dyDescent="0.25">
      <c r="B140" s="1"/>
      <c r="D140" s="9"/>
      <c r="E140" s="56"/>
      <c r="F140" s="10">
        <v>0</v>
      </c>
      <c r="G140" s="57">
        <f>E140-$F$140</f>
        <v>0</v>
      </c>
      <c r="P140" s="1"/>
    </row>
    <row r="141" spans="1:1020" s="43" customFormat="1" x14ac:dyDescent="0.25">
      <c r="A141" s="4"/>
      <c r="C141" s="4"/>
      <c r="D141" s="12"/>
      <c r="E141" s="6"/>
      <c r="F141" s="59"/>
      <c r="G141" s="14">
        <f>E141-$F$140</f>
        <v>0</v>
      </c>
      <c r="H141" s="2"/>
      <c r="I141" s="2"/>
      <c r="J141" s="2"/>
      <c r="K141" s="2"/>
      <c r="L141" s="2"/>
      <c r="M141" s="2"/>
      <c r="N141" s="2"/>
      <c r="O141" s="4"/>
      <c r="Q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</row>
    <row r="142" spans="1:1020" ht="13" thickBot="1" x14ac:dyDescent="0.3">
      <c r="D142" s="18"/>
      <c r="E142" s="49"/>
      <c r="F142" s="60"/>
      <c r="G142" s="20">
        <f>E142-$F$140</f>
        <v>0</v>
      </c>
      <c r="P142" s="1"/>
    </row>
    <row r="143" spans="1:1020" x14ac:dyDescent="0.25">
      <c r="D143" s="21"/>
      <c r="P143" s="47"/>
    </row>
    <row r="144" spans="1:1020" x14ac:dyDescent="0.25">
      <c r="D144" s="21"/>
    </row>
    <row r="145" spans="3:14" ht="13" thickBot="1" x14ac:dyDescent="0.3"/>
    <row r="146" spans="3:14" ht="13" thickBot="1" x14ac:dyDescent="0.3">
      <c r="E146" s="195" t="s">
        <v>17</v>
      </c>
      <c r="F146" s="196"/>
      <c r="G146" s="196"/>
      <c r="H146" s="197"/>
      <c r="I146" s="195" t="s">
        <v>18</v>
      </c>
      <c r="J146" s="196"/>
      <c r="K146" s="196"/>
      <c r="L146" s="197"/>
    </row>
    <row r="147" spans="3:14" ht="26" thickBot="1" x14ac:dyDescent="0.35">
      <c r="D147" s="8" t="s">
        <v>193</v>
      </c>
      <c r="E147" s="61" t="s">
        <v>3</v>
      </c>
      <c r="F147" s="66" t="s">
        <v>234</v>
      </c>
      <c r="G147" s="66" t="s">
        <v>235</v>
      </c>
      <c r="H147" s="67" t="s">
        <v>236</v>
      </c>
      <c r="I147" s="61" t="s">
        <v>3</v>
      </c>
      <c r="J147" s="66" t="s">
        <v>234</v>
      </c>
      <c r="K147" s="66" t="s">
        <v>235</v>
      </c>
      <c r="L147" s="67" t="s">
        <v>236</v>
      </c>
    </row>
    <row r="148" spans="3:14" x14ac:dyDescent="0.25">
      <c r="C148" s="2" t="s">
        <v>256</v>
      </c>
      <c r="D148" s="44" t="s">
        <v>231</v>
      </c>
      <c r="E148" s="45">
        <v>990</v>
      </c>
      <c r="F148" s="63">
        <v>0</v>
      </c>
      <c r="G148" s="63">
        <v>990</v>
      </c>
      <c r="H148" s="68">
        <v>990</v>
      </c>
      <c r="I148" s="45">
        <v>900</v>
      </c>
      <c r="J148" s="63">
        <v>0</v>
      </c>
      <c r="K148" s="63">
        <v>900</v>
      </c>
      <c r="L148" s="68">
        <v>900</v>
      </c>
      <c r="M148" s="4"/>
      <c r="N148" s="4"/>
    </row>
    <row r="149" spans="3:14" x14ac:dyDescent="0.25">
      <c r="C149" s="2" t="s">
        <v>257</v>
      </c>
      <c r="D149" s="9" t="s">
        <v>230</v>
      </c>
      <c r="E149" s="13">
        <v>1000</v>
      </c>
      <c r="F149" s="64">
        <v>0</v>
      </c>
      <c r="G149" s="64">
        <v>1000</v>
      </c>
      <c r="H149" s="69">
        <v>1000</v>
      </c>
      <c r="I149" s="13">
        <v>900</v>
      </c>
      <c r="J149" s="64">
        <v>0</v>
      </c>
      <c r="K149" s="64">
        <v>900</v>
      </c>
      <c r="L149" s="69">
        <v>900</v>
      </c>
    </row>
    <row r="150" spans="3:14" x14ac:dyDescent="0.25">
      <c r="C150" s="2" t="s">
        <v>259</v>
      </c>
      <c r="D150" s="9" t="s">
        <v>232</v>
      </c>
      <c r="E150" s="13">
        <v>1130</v>
      </c>
      <c r="F150" s="64">
        <v>0</v>
      </c>
      <c r="G150" s="64">
        <v>1130</v>
      </c>
      <c r="H150" s="69">
        <v>1130</v>
      </c>
      <c r="I150" s="13">
        <v>1040</v>
      </c>
      <c r="J150" s="64">
        <v>0</v>
      </c>
      <c r="K150" s="64">
        <v>1040</v>
      </c>
      <c r="L150" s="69">
        <v>1040</v>
      </c>
    </row>
    <row r="151" spans="3:14" ht="13" thickBot="1" x14ac:dyDescent="0.3">
      <c r="C151" s="2" t="s">
        <v>258</v>
      </c>
      <c r="D151" s="46" t="s">
        <v>233</v>
      </c>
      <c r="E151" s="19">
        <v>1260</v>
      </c>
      <c r="F151" s="65">
        <v>0</v>
      </c>
      <c r="G151" s="65">
        <v>1130</v>
      </c>
      <c r="H151" s="70">
        <v>1130</v>
      </c>
      <c r="I151" s="19">
        <v>1160</v>
      </c>
      <c r="J151" s="65">
        <v>0</v>
      </c>
      <c r="K151" s="65">
        <v>1040</v>
      </c>
      <c r="L151" s="70">
        <v>1040</v>
      </c>
    </row>
    <row r="153" spans="3:14" x14ac:dyDescent="0.25">
      <c r="D153" s="21"/>
    </row>
    <row r="155" spans="3:14" x14ac:dyDescent="0.25">
      <c r="H155" s="88" t="s">
        <v>3</v>
      </c>
      <c r="I155" s="89" t="s">
        <v>2</v>
      </c>
      <c r="J155" s="89" t="s">
        <v>249</v>
      </c>
    </row>
    <row r="156" spans="3:14" x14ac:dyDescent="0.25">
      <c r="D156" s="71" t="str">
        <f>CONCATENATE(E156,F156,G156)</f>
        <v>P1WindowsPAS</v>
      </c>
      <c r="E156" s="2" t="s">
        <v>256</v>
      </c>
      <c r="F156" s="2" t="s">
        <v>17</v>
      </c>
      <c r="G156" s="2" t="s">
        <v>28</v>
      </c>
      <c r="H156" s="87">
        <v>990</v>
      </c>
      <c r="I156" s="87">
        <v>990</v>
      </c>
      <c r="J156" s="90">
        <f>H156-I156</f>
        <v>0</v>
      </c>
    </row>
    <row r="157" spans="3:14" x14ac:dyDescent="0.25">
      <c r="D157" s="71" t="str">
        <f t="shared" ref="D157:D179" si="4">CONCATENATE(E157,F157,G157)</f>
        <v>P2WindowsPAS</v>
      </c>
      <c r="E157" s="2" t="s">
        <v>257</v>
      </c>
      <c r="F157" s="2" t="s">
        <v>17</v>
      </c>
      <c r="G157" s="2" t="s">
        <v>28</v>
      </c>
      <c r="H157" s="87">
        <v>1000</v>
      </c>
      <c r="I157" s="87">
        <v>1000</v>
      </c>
      <c r="J157" s="90">
        <f t="shared" ref="J157:J179" si="5">H157-I157</f>
        <v>0</v>
      </c>
    </row>
    <row r="158" spans="3:14" x14ac:dyDescent="0.25">
      <c r="D158" s="71" t="str">
        <f t="shared" si="4"/>
        <v>P3WindowsPAS</v>
      </c>
      <c r="E158" s="2" t="s">
        <v>259</v>
      </c>
      <c r="F158" s="2" t="s">
        <v>17</v>
      </c>
      <c r="G158" s="2" t="s">
        <v>28</v>
      </c>
      <c r="H158" s="87">
        <v>1130</v>
      </c>
      <c r="I158" s="87">
        <v>1130</v>
      </c>
      <c r="J158" s="90">
        <f t="shared" si="5"/>
        <v>0</v>
      </c>
    </row>
    <row r="159" spans="3:14" x14ac:dyDescent="0.25">
      <c r="D159" s="71" t="str">
        <f t="shared" si="4"/>
        <v>P4WindowsPAS</v>
      </c>
      <c r="E159" s="2" t="s">
        <v>258</v>
      </c>
      <c r="F159" s="2" t="s">
        <v>17</v>
      </c>
      <c r="G159" s="2" t="s">
        <v>28</v>
      </c>
      <c r="H159" s="87">
        <v>1260</v>
      </c>
      <c r="I159" s="87">
        <v>1130</v>
      </c>
      <c r="J159" s="90">
        <f t="shared" si="5"/>
        <v>130</v>
      </c>
    </row>
    <row r="160" spans="3:14" x14ac:dyDescent="0.25">
      <c r="D160" s="71" t="str">
        <f t="shared" si="4"/>
        <v>P1WindowsTècnic</v>
      </c>
      <c r="E160" s="2" t="s">
        <v>256</v>
      </c>
      <c r="F160" s="2" t="s">
        <v>17</v>
      </c>
      <c r="G160" s="2" t="s">
        <v>240</v>
      </c>
      <c r="H160" s="87">
        <v>990</v>
      </c>
      <c r="I160" s="87">
        <v>990</v>
      </c>
      <c r="J160" s="90">
        <f t="shared" si="5"/>
        <v>0</v>
      </c>
    </row>
    <row r="161" spans="4:10" x14ac:dyDescent="0.25">
      <c r="D161" s="71" t="str">
        <f t="shared" si="4"/>
        <v>P2WindowsTècnic</v>
      </c>
      <c r="E161" s="2" t="s">
        <v>257</v>
      </c>
      <c r="F161" s="2" t="s">
        <v>17</v>
      </c>
      <c r="G161" s="2" t="s">
        <v>240</v>
      </c>
      <c r="H161" s="87">
        <v>1000</v>
      </c>
      <c r="I161" s="87">
        <v>1000</v>
      </c>
      <c r="J161" s="90">
        <f t="shared" si="5"/>
        <v>0</v>
      </c>
    </row>
    <row r="162" spans="4:10" x14ac:dyDescent="0.25">
      <c r="D162" s="71" t="str">
        <f t="shared" si="4"/>
        <v>P3WindowsTècnic</v>
      </c>
      <c r="E162" s="2" t="s">
        <v>259</v>
      </c>
      <c r="F162" s="2" t="s">
        <v>17</v>
      </c>
      <c r="G162" s="2" t="s">
        <v>240</v>
      </c>
      <c r="H162" s="87">
        <v>1130</v>
      </c>
      <c r="I162" s="87">
        <v>1130</v>
      </c>
      <c r="J162" s="90">
        <f t="shared" si="5"/>
        <v>0</v>
      </c>
    </row>
    <row r="163" spans="4:10" x14ac:dyDescent="0.25">
      <c r="D163" s="71" t="str">
        <f t="shared" si="4"/>
        <v>P4WindowsTècnic</v>
      </c>
      <c r="E163" s="2" t="s">
        <v>258</v>
      </c>
      <c r="F163" s="2" t="s">
        <v>17</v>
      </c>
      <c r="G163" s="2" t="s">
        <v>240</v>
      </c>
      <c r="H163" s="87">
        <v>1260</v>
      </c>
      <c r="I163" s="87">
        <v>1130</v>
      </c>
      <c r="J163" s="90">
        <f t="shared" si="5"/>
        <v>130</v>
      </c>
    </row>
    <row r="164" spans="4:10" x14ac:dyDescent="0.25">
      <c r="D164" s="71" t="str">
        <f t="shared" si="4"/>
        <v>P1WindowsDirecció</v>
      </c>
      <c r="E164" s="2" t="s">
        <v>256</v>
      </c>
      <c r="F164" s="2" t="s">
        <v>17</v>
      </c>
      <c r="G164" s="2" t="s">
        <v>29</v>
      </c>
      <c r="H164" s="87">
        <v>990</v>
      </c>
      <c r="I164" s="87">
        <v>990</v>
      </c>
      <c r="J164" s="90">
        <f t="shared" si="5"/>
        <v>0</v>
      </c>
    </row>
    <row r="165" spans="4:10" x14ac:dyDescent="0.25">
      <c r="D165" s="71" t="str">
        <f t="shared" si="4"/>
        <v>P2WindowsDirecció</v>
      </c>
      <c r="E165" s="2" t="s">
        <v>257</v>
      </c>
      <c r="F165" s="2" t="s">
        <v>17</v>
      </c>
      <c r="G165" s="2" t="s">
        <v>29</v>
      </c>
      <c r="H165" s="87">
        <v>1000</v>
      </c>
      <c r="I165" s="87">
        <v>1000</v>
      </c>
      <c r="J165" s="90">
        <f t="shared" si="5"/>
        <v>0</v>
      </c>
    </row>
    <row r="166" spans="4:10" x14ac:dyDescent="0.25">
      <c r="D166" s="71" t="str">
        <f t="shared" si="4"/>
        <v>P3WindowsDirecció</v>
      </c>
      <c r="E166" s="2" t="s">
        <v>259</v>
      </c>
      <c r="F166" s="2" t="s">
        <v>17</v>
      </c>
      <c r="G166" s="2" t="s">
        <v>29</v>
      </c>
      <c r="H166" s="87">
        <v>1130</v>
      </c>
      <c r="I166" s="87">
        <v>1130</v>
      </c>
      <c r="J166" s="90">
        <f t="shared" si="5"/>
        <v>0</v>
      </c>
    </row>
    <row r="167" spans="4:10" x14ac:dyDescent="0.25">
      <c r="D167" s="71" t="str">
        <f t="shared" si="4"/>
        <v>P4WindowsDirecció</v>
      </c>
      <c r="E167" s="2" t="s">
        <v>258</v>
      </c>
      <c r="F167" s="2" t="s">
        <v>17</v>
      </c>
      <c r="G167" s="2" t="s">
        <v>29</v>
      </c>
      <c r="H167" s="87">
        <v>1260</v>
      </c>
      <c r="I167" s="87">
        <v>1130</v>
      </c>
      <c r="J167" s="90">
        <f t="shared" si="5"/>
        <v>130</v>
      </c>
    </row>
    <row r="168" spans="4:10" x14ac:dyDescent="0.25">
      <c r="D168" s="71" t="str">
        <f t="shared" si="4"/>
        <v>P1LinuxPAS</v>
      </c>
      <c r="E168" s="2" t="s">
        <v>256</v>
      </c>
      <c r="F168" s="2" t="s">
        <v>18</v>
      </c>
      <c r="G168" s="2" t="s">
        <v>28</v>
      </c>
      <c r="H168" s="87">
        <v>900</v>
      </c>
      <c r="I168" s="87">
        <v>900</v>
      </c>
      <c r="J168" s="90">
        <f t="shared" si="5"/>
        <v>0</v>
      </c>
    </row>
    <row r="169" spans="4:10" x14ac:dyDescent="0.25">
      <c r="D169" s="71" t="str">
        <f t="shared" si="4"/>
        <v>P2LinuxPAS</v>
      </c>
      <c r="E169" s="2" t="s">
        <v>257</v>
      </c>
      <c r="F169" s="2" t="s">
        <v>18</v>
      </c>
      <c r="G169" s="2" t="s">
        <v>28</v>
      </c>
      <c r="H169" s="87">
        <v>900</v>
      </c>
      <c r="I169" s="87">
        <v>900</v>
      </c>
      <c r="J169" s="90">
        <f t="shared" si="5"/>
        <v>0</v>
      </c>
    </row>
    <row r="170" spans="4:10" x14ac:dyDescent="0.25">
      <c r="D170" s="71" t="str">
        <f t="shared" si="4"/>
        <v>P3LinuxPAS</v>
      </c>
      <c r="E170" s="2" t="s">
        <v>259</v>
      </c>
      <c r="F170" s="2" t="s">
        <v>18</v>
      </c>
      <c r="G170" s="2" t="s">
        <v>28</v>
      </c>
      <c r="H170" s="87">
        <v>1040</v>
      </c>
      <c r="I170" s="87">
        <v>1040</v>
      </c>
      <c r="J170" s="90">
        <f t="shared" si="5"/>
        <v>0</v>
      </c>
    </row>
    <row r="171" spans="4:10" x14ac:dyDescent="0.25">
      <c r="D171" s="71" t="str">
        <f t="shared" si="4"/>
        <v>P4LinuxPAS</v>
      </c>
      <c r="E171" s="2" t="s">
        <v>258</v>
      </c>
      <c r="F171" s="2" t="s">
        <v>18</v>
      </c>
      <c r="G171" s="2" t="s">
        <v>28</v>
      </c>
      <c r="H171" s="87">
        <v>1160</v>
      </c>
      <c r="I171" s="87">
        <v>1040</v>
      </c>
      <c r="J171" s="90">
        <f t="shared" si="5"/>
        <v>120</v>
      </c>
    </row>
    <row r="172" spans="4:10" x14ac:dyDescent="0.25">
      <c r="D172" s="71" t="str">
        <f t="shared" si="4"/>
        <v>P1LinuxTècnic</v>
      </c>
      <c r="E172" s="2" t="s">
        <v>256</v>
      </c>
      <c r="F172" s="2" t="s">
        <v>18</v>
      </c>
      <c r="G172" s="2" t="s">
        <v>240</v>
      </c>
      <c r="H172" s="87">
        <v>900</v>
      </c>
      <c r="I172" s="87">
        <v>900</v>
      </c>
      <c r="J172" s="90">
        <f t="shared" si="5"/>
        <v>0</v>
      </c>
    </row>
    <row r="173" spans="4:10" x14ac:dyDescent="0.25">
      <c r="D173" s="71" t="str">
        <f t="shared" si="4"/>
        <v>P2LinuxTècnic</v>
      </c>
      <c r="E173" s="2" t="s">
        <v>257</v>
      </c>
      <c r="F173" s="2" t="s">
        <v>18</v>
      </c>
      <c r="G173" s="2" t="s">
        <v>240</v>
      </c>
      <c r="H173" s="87">
        <v>900</v>
      </c>
      <c r="I173" s="87">
        <v>900</v>
      </c>
      <c r="J173" s="90">
        <f t="shared" si="5"/>
        <v>0</v>
      </c>
    </row>
    <row r="174" spans="4:10" x14ac:dyDescent="0.25">
      <c r="D174" s="71" t="str">
        <f t="shared" si="4"/>
        <v>P3LinuxTècnic</v>
      </c>
      <c r="E174" s="2" t="s">
        <v>259</v>
      </c>
      <c r="F174" s="2" t="s">
        <v>18</v>
      </c>
      <c r="G174" s="2" t="s">
        <v>240</v>
      </c>
      <c r="H174" s="87">
        <v>1040</v>
      </c>
      <c r="I174" s="87">
        <v>1040</v>
      </c>
      <c r="J174" s="90">
        <f t="shared" si="5"/>
        <v>0</v>
      </c>
    </row>
    <row r="175" spans="4:10" x14ac:dyDescent="0.25">
      <c r="D175" s="71" t="str">
        <f t="shared" si="4"/>
        <v>P4LinuxTècnic</v>
      </c>
      <c r="E175" s="2" t="s">
        <v>258</v>
      </c>
      <c r="F175" s="2" t="s">
        <v>18</v>
      </c>
      <c r="G175" s="2" t="s">
        <v>240</v>
      </c>
      <c r="H175" s="87">
        <v>1160</v>
      </c>
      <c r="I175" s="87">
        <v>1040</v>
      </c>
      <c r="J175" s="90">
        <f t="shared" si="5"/>
        <v>120</v>
      </c>
    </row>
    <row r="176" spans="4:10" x14ac:dyDescent="0.25">
      <c r="D176" s="71" t="str">
        <f t="shared" si="4"/>
        <v>P1LinuxDirecció</v>
      </c>
      <c r="E176" s="2" t="s">
        <v>256</v>
      </c>
      <c r="F176" s="2" t="s">
        <v>18</v>
      </c>
      <c r="G176" s="2" t="s">
        <v>29</v>
      </c>
      <c r="H176" s="87">
        <v>900</v>
      </c>
      <c r="I176" s="87">
        <v>900</v>
      </c>
      <c r="J176" s="90">
        <f t="shared" si="5"/>
        <v>0</v>
      </c>
    </row>
    <row r="177" spans="4:10" x14ac:dyDescent="0.25">
      <c r="D177" s="71" t="str">
        <f t="shared" si="4"/>
        <v>P2LinuxDirecció</v>
      </c>
      <c r="E177" s="2" t="s">
        <v>257</v>
      </c>
      <c r="F177" s="2" t="s">
        <v>18</v>
      </c>
      <c r="G177" s="2" t="s">
        <v>29</v>
      </c>
      <c r="H177" s="87">
        <v>900</v>
      </c>
      <c r="I177" s="87">
        <v>900</v>
      </c>
      <c r="J177" s="90">
        <f t="shared" si="5"/>
        <v>0</v>
      </c>
    </row>
    <row r="178" spans="4:10" x14ac:dyDescent="0.25">
      <c r="D178" s="71" t="str">
        <f t="shared" si="4"/>
        <v>P3LinuxDirecció</v>
      </c>
      <c r="E178" s="2" t="s">
        <v>259</v>
      </c>
      <c r="F178" s="2" t="s">
        <v>18</v>
      </c>
      <c r="G178" s="2" t="s">
        <v>29</v>
      </c>
      <c r="H178" s="87">
        <v>1040</v>
      </c>
      <c r="I178" s="87">
        <v>1040</v>
      </c>
      <c r="J178" s="90">
        <f t="shared" si="5"/>
        <v>0</v>
      </c>
    </row>
    <row r="179" spans="4:10" x14ac:dyDescent="0.25">
      <c r="D179" s="71" t="str">
        <f t="shared" si="4"/>
        <v>P4LinuxDirecció</v>
      </c>
      <c r="E179" s="2" t="s">
        <v>258</v>
      </c>
      <c r="F179" s="2" t="s">
        <v>18</v>
      </c>
      <c r="G179" s="2" t="s">
        <v>29</v>
      </c>
      <c r="H179" s="87">
        <v>1160</v>
      </c>
      <c r="I179" s="87">
        <v>1040</v>
      </c>
      <c r="J179" s="90">
        <f t="shared" si="5"/>
        <v>120</v>
      </c>
    </row>
  </sheetData>
  <mergeCells count="4">
    <mergeCell ref="E146:H146"/>
    <mergeCell ref="I146:L146"/>
    <mergeCell ref="E33:H33"/>
    <mergeCell ref="I33:L3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&amp;CPàgina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73"/>
  <sheetViews>
    <sheetView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9.08984375" defaultRowHeight="12.5" x14ac:dyDescent="0.25"/>
  <cols>
    <col min="1" max="1" width="2.453125" style="2" customWidth="1"/>
    <col min="2" max="2" width="7.90625" style="2" customWidth="1"/>
    <col min="3" max="3" width="9.08984375" style="2"/>
    <col min="4" max="4" width="57.36328125" style="2" customWidth="1"/>
    <col min="5" max="5" width="68.90625" style="2" customWidth="1"/>
    <col min="6" max="1004" width="9.08984375" style="2"/>
    <col min="1005" max="16384" width="9.08984375" style="1"/>
  </cols>
  <sheetData>
    <row r="1" spans="2:5" ht="13" thickBot="1" x14ac:dyDescent="0.3"/>
    <row r="2" spans="2:5" ht="13.5" thickBot="1" x14ac:dyDescent="0.35">
      <c r="B2" s="36" t="s">
        <v>190</v>
      </c>
      <c r="C2" s="34"/>
      <c r="D2" s="34"/>
      <c r="E2" s="35"/>
    </row>
    <row r="3" spans="2:5" x14ac:dyDescent="0.25">
      <c r="B3" s="33">
        <v>160</v>
      </c>
      <c r="C3" s="25" t="s">
        <v>40</v>
      </c>
      <c r="D3" s="23" t="s">
        <v>41</v>
      </c>
      <c r="E3" s="28" t="str">
        <f>CONCATENATE(B3,"  ",D3,"  (",C3,")")</f>
        <v>160  Coordinació del Campus Nord  (CCN)</v>
      </c>
    </row>
    <row r="4" spans="2:5" x14ac:dyDescent="0.25">
      <c r="B4" s="27">
        <v>162</v>
      </c>
      <c r="C4" s="26" t="s">
        <v>42</v>
      </c>
      <c r="D4" s="22" t="s">
        <v>43</v>
      </c>
      <c r="E4" s="28" t="str">
        <f t="shared" ref="E4:E67" si="0">CONCATENATE(B4,"  ",D4,"  (",C4,")")</f>
        <v>162  C Formació Interdisciplinar Superior  (CFIS)</v>
      </c>
    </row>
    <row r="5" spans="2:5" x14ac:dyDescent="0.25">
      <c r="B5" s="27">
        <v>171</v>
      </c>
      <c r="C5" s="26" t="s">
        <v>44</v>
      </c>
      <c r="D5" s="22" t="s">
        <v>45</v>
      </c>
      <c r="E5" s="28" t="str">
        <f t="shared" si="0"/>
        <v>171  UTG de l'Àmbit de Camins  (UTGAC)</v>
      </c>
    </row>
    <row r="6" spans="2:5" x14ac:dyDescent="0.25">
      <c r="B6" s="27">
        <v>172</v>
      </c>
      <c r="C6" s="26" t="s">
        <v>46</v>
      </c>
      <c r="D6" s="22" t="s">
        <v>47</v>
      </c>
      <c r="E6" s="28" t="str">
        <f t="shared" si="0"/>
        <v>172  UTG de l'Àmbit de Nàutica  (UTGAN)</v>
      </c>
    </row>
    <row r="7" spans="2:5" x14ac:dyDescent="0.25">
      <c r="B7" s="27">
        <v>173</v>
      </c>
      <c r="C7" s="26" t="s">
        <v>48</v>
      </c>
      <c r="D7" s="22" t="s">
        <v>49</v>
      </c>
      <c r="E7" s="28" t="str">
        <f t="shared" si="0"/>
        <v>173  UTG de l'Àmbit de Matemàtiques  (UTGAM)</v>
      </c>
    </row>
    <row r="8" spans="2:5" x14ac:dyDescent="0.25">
      <c r="B8" s="27">
        <v>181</v>
      </c>
      <c r="C8" s="26" t="s">
        <v>50</v>
      </c>
      <c r="D8" s="22" t="s">
        <v>51</v>
      </c>
      <c r="E8" s="28" t="str">
        <f t="shared" si="0"/>
        <v>181  UTG del Campus del Baix Llobregat  (UTGCBL)</v>
      </c>
    </row>
    <row r="9" spans="2:5" x14ac:dyDescent="0.25">
      <c r="B9" s="27">
        <v>182</v>
      </c>
      <c r="C9" s="26" t="s">
        <v>52</v>
      </c>
      <c r="D9" s="22" t="s">
        <v>53</v>
      </c>
      <c r="E9" s="28" t="str">
        <f t="shared" si="0"/>
        <v>182  UTG del Campus de Vilanova i la Geltrú  (UTGVG)</v>
      </c>
    </row>
    <row r="10" spans="2:5" x14ac:dyDescent="0.25">
      <c r="B10" s="27">
        <v>183</v>
      </c>
      <c r="C10" s="26" t="s">
        <v>54</v>
      </c>
      <c r="D10" s="22" t="s">
        <v>55</v>
      </c>
      <c r="E10" s="28" t="str">
        <f t="shared" si="0"/>
        <v>183  UTG de l'Àmbit de l'Arquitectura de Barcelona  (UTGAB)</v>
      </c>
    </row>
    <row r="11" spans="2:5" x14ac:dyDescent="0.25">
      <c r="B11" s="40">
        <v>184</v>
      </c>
      <c r="C11" s="41" t="s">
        <v>56</v>
      </c>
      <c r="D11" s="24" t="s">
        <v>57</v>
      </c>
      <c r="E11" s="42" t="str">
        <f t="shared" si="0"/>
        <v>184  UTG del Campus de Manresa  (UTGM)</v>
      </c>
    </row>
    <row r="12" spans="2:5" x14ac:dyDescent="0.25">
      <c r="B12" s="27">
        <v>185</v>
      </c>
      <c r="C12" s="26" t="s">
        <v>58</v>
      </c>
      <c r="D12" s="22" t="s">
        <v>59</v>
      </c>
      <c r="E12" s="28" t="str">
        <f t="shared" si="0"/>
        <v>185  UTG de l'Àmbit Arquitectura de Sant Cugat  (UTGASC)</v>
      </c>
    </row>
    <row r="13" spans="2:5" x14ac:dyDescent="0.25">
      <c r="B13" s="27">
        <v>188</v>
      </c>
      <c r="C13" s="26" t="s">
        <v>60</v>
      </c>
      <c r="D13" s="22" t="s">
        <v>61</v>
      </c>
      <c r="E13" s="28" t="str">
        <f t="shared" si="0"/>
        <v>188  UTG de l'Àmbit de l'Eng. Industrial de Barcelona  (UTGAEIB)</v>
      </c>
    </row>
    <row r="14" spans="2:5" x14ac:dyDescent="0.25">
      <c r="B14" s="27">
        <v>189</v>
      </c>
      <c r="C14" s="26" t="s">
        <v>62</v>
      </c>
      <c r="D14" s="22" t="s">
        <v>63</v>
      </c>
      <c r="E14" s="28" t="str">
        <f t="shared" si="0"/>
        <v>189  UTG de l'Àmbit d'Edificació  (UTGAE)</v>
      </c>
    </row>
    <row r="15" spans="2:5" x14ac:dyDescent="0.25">
      <c r="B15" s="27">
        <v>192</v>
      </c>
      <c r="C15" s="26" t="s">
        <v>64</v>
      </c>
      <c r="D15" s="22" t="s">
        <v>65</v>
      </c>
      <c r="E15" s="28" t="str">
        <f t="shared" si="0"/>
        <v>192  UTG del Campus Terrassa  (UTGCT)</v>
      </c>
    </row>
    <row r="16" spans="2:5" x14ac:dyDescent="0.25">
      <c r="B16" s="27">
        <v>193</v>
      </c>
      <c r="C16" s="26" t="s">
        <v>66</v>
      </c>
      <c r="D16" s="22" t="s">
        <v>67</v>
      </c>
      <c r="E16" s="28" t="str">
        <f t="shared" si="0"/>
        <v>193  UTG de l'Àmbit d'Òptica i Optometria  (UTGAOO)</v>
      </c>
    </row>
    <row r="17" spans="2:5" x14ac:dyDescent="0.25">
      <c r="B17" s="27">
        <v>194</v>
      </c>
      <c r="C17" s="26" t="s">
        <v>68</v>
      </c>
      <c r="D17" s="22" t="s">
        <v>69</v>
      </c>
      <c r="E17" s="28" t="str">
        <f t="shared" si="0"/>
        <v>194  UTG del Campus Diagonal-Besòs  (UTGCDB)</v>
      </c>
    </row>
    <row r="18" spans="2:5" x14ac:dyDescent="0.25">
      <c r="B18" s="27">
        <v>195</v>
      </c>
      <c r="C18" s="26" t="s">
        <v>70</v>
      </c>
      <c r="D18" s="22" t="s">
        <v>71</v>
      </c>
      <c r="E18" s="28" t="str">
        <f t="shared" si="0"/>
        <v>195  UTG Àmbit TIC Campus Nord  (UTGCNTIC)</v>
      </c>
    </row>
    <row r="19" spans="2:5" x14ac:dyDescent="0.25">
      <c r="B19" s="27">
        <v>200</v>
      </c>
      <c r="C19" s="26" t="s">
        <v>72</v>
      </c>
      <c r="D19" s="22" t="s">
        <v>73</v>
      </c>
      <c r="E19" s="28" t="str">
        <f t="shared" si="0"/>
        <v>200  F Matemàtiques i Estadística  (FME)</v>
      </c>
    </row>
    <row r="20" spans="2:5" x14ac:dyDescent="0.25">
      <c r="B20" s="27">
        <v>205</v>
      </c>
      <c r="C20" s="26" t="s">
        <v>74</v>
      </c>
      <c r="D20" s="22" t="s">
        <v>75</v>
      </c>
      <c r="E20" s="28" t="str">
        <f t="shared" si="0"/>
        <v>205  ES d'Eng. Industrial, Aeroespacial i Audiovisual de Terrassa  (ESEIAAT)</v>
      </c>
    </row>
    <row r="21" spans="2:5" x14ac:dyDescent="0.25">
      <c r="B21" s="27">
        <v>210</v>
      </c>
      <c r="C21" s="26" t="s">
        <v>76</v>
      </c>
      <c r="D21" s="22" t="s">
        <v>77</v>
      </c>
      <c r="E21" s="28" t="str">
        <f t="shared" si="0"/>
        <v>210  ETS d'Arquitectura de Barcelona  (ETSAB)</v>
      </c>
    </row>
    <row r="22" spans="2:5" x14ac:dyDescent="0.25">
      <c r="B22" s="27">
        <v>230</v>
      </c>
      <c r="C22" s="26" t="s">
        <v>78</v>
      </c>
      <c r="D22" s="22" t="s">
        <v>79</v>
      </c>
      <c r="E22" s="28" t="str">
        <f t="shared" si="0"/>
        <v>230  ETS d'Eng. de Telecomunicació de Barcelona  (ETSETB)</v>
      </c>
    </row>
    <row r="23" spans="2:5" x14ac:dyDescent="0.25">
      <c r="B23" s="27">
        <v>240</v>
      </c>
      <c r="C23" s="26" t="s">
        <v>80</v>
      </c>
      <c r="D23" s="22" t="s">
        <v>81</v>
      </c>
      <c r="E23" s="28" t="str">
        <f t="shared" si="0"/>
        <v>240  ETS d'Eng. Industrial de Barcelona  (ETSEIB)</v>
      </c>
    </row>
    <row r="24" spans="2:5" x14ac:dyDescent="0.25">
      <c r="B24" s="27">
        <v>250</v>
      </c>
      <c r="C24" s="26" t="s">
        <v>82</v>
      </c>
      <c r="D24" s="22" t="s">
        <v>83</v>
      </c>
      <c r="E24" s="28" t="str">
        <f t="shared" si="0"/>
        <v>250  ETS d'Eng. de Camins, Canals i Ports de Barcelona  (ETSECCPB)</v>
      </c>
    </row>
    <row r="25" spans="2:5" x14ac:dyDescent="0.25">
      <c r="B25" s="27">
        <v>270</v>
      </c>
      <c r="C25" s="26" t="s">
        <v>84</v>
      </c>
      <c r="D25" s="22" t="s">
        <v>85</v>
      </c>
      <c r="E25" s="28" t="str">
        <f t="shared" si="0"/>
        <v>270  F d'Informàtica de Barcelona  (FIB)</v>
      </c>
    </row>
    <row r="26" spans="2:5" x14ac:dyDescent="0.25">
      <c r="B26" s="27">
        <v>280</v>
      </c>
      <c r="C26" s="26" t="s">
        <v>86</v>
      </c>
      <c r="D26" s="22" t="s">
        <v>87</v>
      </c>
      <c r="E26" s="28" t="str">
        <f t="shared" si="0"/>
        <v>280  F de Nàutica de Barcelona  (FNB)</v>
      </c>
    </row>
    <row r="27" spans="2:5" x14ac:dyDescent="0.25">
      <c r="B27" s="40">
        <v>290</v>
      </c>
      <c r="C27" s="41" t="s">
        <v>88</v>
      </c>
      <c r="D27" s="24" t="s">
        <v>89</v>
      </c>
      <c r="E27" s="42" t="str">
        <f t="shared" si="0"/>
        <v>290  ETS d'Arquitectura del Vallès  (ETSAV)</v>
      </c>
    </row>
    <row r="28" spans="2:5" x14ac:dyDescent="0.25">
      <c r="B28" s="27">
        <v>295</v>
      </c>
      <c r="C28" s="26" t="s">
        <v>90</v>
      </c>
      <c r="D28" s="22" t="s">
        <v>91</v>
      </c>
      <c r="E28" s="28" t="str">
        <f t="shared" si="0"/>
        <v>295  E d'Eng. de Barcelona Est  (EEBE)</v>
      </c>
    </row>
    <row r="29" spans="2:5" x14ac:dyDescent="0.25">
      <c r="B29" s="27">
        <v>300</v>
      </c>
      <c r="C29" s="26" t="s">
        <v>92</v>
      </c>
      <c r="D29" s="22" t="s">
        <v>93</v>
      </c>
      <c r="E29" s="28" t="str">
        <f t="shared" si="0"/>
        <v>300  E d'Eng. de Telecomunicació i Aeroespacial de Castelldefels  (EETAC)</v>
      </c>
    </row>
    <row r="30" spans="2:5" x14ac:dyDescent="0.25">
      <c r="B30" s="27">
        <v>310</v>
      </c>
      <c r="C30" s="26" t="s">
        <v>94</v>
      </c>
      <c r="D30" s="22" t="s">
        <v>95</v>
      </c>
      <c r="E30" s="28" t="str">
        <f t="shared" si="0"/>
        <v>310  EPS  d'Edificació de Barcelona  (EPSEB)</v>
      </c>
    </row>
    <row r="31" spans="2:5" x14ac:dyDescent="0.25">
      <c r="B31" s="27">
        <v>330</v>
      </c>
      <c r="C31" s="26" t="s">
        <v>96</v>
      </c>
      <c r="D31" s="22" t="s">
        <v>97</v>
      </c>
      <c r="E31" s="28" t="str">
        <f t="shared" si="0"/>
        <v>330  EPS  d'Eng. de Manresa  (EPSEM)</v>
      </c>
    </row>
    <row r="32" spans="2:5" x14ac:dyDescent="0.25">
      <c r="B32" s="27">
        <v>340</v>
      </c>
      <c r="C32" s="26" t="s">
        <v>98</v>
      </c>
      <c r="D32" s="22" t="s">
        <v>99</v>
      </c>
      <c r="E32" s="28" t="str">
        <f t="shared" si="0"/>
        <v>340  EPS  d'Eng. de Vilanova i la Geltrú  (EPSEVG)</v>
      </c>
    </row>
    <row r="33" spans="2:5" x14ac:dyDescent="0.25">
      <c r="B33" s="27">
        <v>370</v>
      </c>
      <c r="C33" s="26" t="s">
        <v>100</v>
      </c>
      <c r="D33" s="22" t="s">
        <v>101</v>
      </c>
      <c r="E33" s="28" t="str">
        <f t="shared" si="0"/>
        <v>370  F d'Òptica i Optometria de Terrassa  (FOOT)</v>
      </c>
    </row>
    <row r="34" spans="2:5" x14ac:dyDescent="0.25">
      <c r="B34" s="27">
        <v>390</v>
      </c>
      <c r="C34" s="26" t="s">
        <v>102</v>
      </c>
      <c r="D34" s="22" t="s">
        <v>103</v>
      </c>
      <c r="E34" s="28" t="str">
        <f t="shared" si="0"/>
        <v>390  ES d'Agricultura de Barcelona  (ESAB)</v>
      </c>
    </row>
    <row r="35" spans="2:5" x14ac:dyDescent="0.25">
      <c r="B35" s="27">
        <v>410</v>
      </c>
      <c r="C35" s="26" t="s">
        <v>104</v>
      </c>
      <c r="D35" s="22" t="s">
        <v>105</v>
      </c>
      <c r="E35" s="28" t="str">
        <f t="shared" si="0"/>
        <v>410  I de Ciències de l'Educació  (ICE)</v>
      </c>
    </row>
    <row r="36" spans="2:5" x14ac:dyDescent="0.25">
      <c r="B36" s="27">
        <v>420</v>
      </c>
      <c r="C36" s="26" t="s">
        <v>106</v>
      </c>
      <c r="D36" s="22" t="s">
        <v>107</v>
      </c>
      <c r="E36" s="28" t="str">
        <f t="shared" si="0"/>
        <v>420  I d'Investigació Tèxtil de Cooperació Industrial de Terrassa  (INTEXTER)</v>
      </c>
    </row>
    <row r="37" spans="2:5" x14ac:dyDescent="0.25">
      <c r="B37" s="27">
        <v>440</v>
      </c>
      <c r="C37" s="26" t="s">
        <v>108</v>
      </c>
      <c r="D37" s="22" t="s">
        <v>109</v>
      </c>
      <c r="E37" s="28" t="str">
        <f t="shared" si="0"/>
        <v>440  I d'Organització i Control de Sistemes Industrials  (IOC)</v>
      </c>
    </row>
    <row r="38" spans="2:5" x14ac:dyDescent="0.25">
      <c r="B38" s="27">
        <v>460</v>
      </c>
      <c r="C38" s="26" t="s">
        <v>110</v>
      </c>
      <c r="D38" s="22" t="s">
        <v>111</v>
      </c>
      <c r="E38" s="28" t="str">
        <f t="shared" si="0"/>
        <v>460  I de Tècniques Energètiques  (INTE)</v>
      </c>
    </row>
    <row r="39" spans="2:5" x14ac:dyDescent="0.25">
      <c r="B39" s="27">
        <v>480</v>
      </c>
      <c r="C39" s="26" t="s">
        <v>112</v>
      </c>
      <c r="D39" s="22" t="s">
        <v>113</v>
      </c>
      <c r="E39" s="28" t="str">
        <f t="shared" si="0"/>
        <v>480  IU de Recerca en Ciència i Tecnologies de la Sostenibilitat  (IS.UPC)</v>
      </c>
    </row>
    <row r="40" spans="2:5" x14ac:dyDescent="0.25">
      <c r="B40" s="27">
        <v>520</v>
      </c>
      <c r="C40" s="26" t="s">
        <v>114</v>
      </c>
      <c r="D40" s="22" t="s">
        <v>115</v>
      </c>
      <c r="E40" s="28" t="str">
        <f t="shared" si="0"/>
        <v>520  S. Biblioteques, Publicacions i Arxius  (BUPC)</v>
      </c>
    </row>
    <row r="41" spans="2:5" x14ac:dyDescent="0.25">
      <c r="B41" s="27">
        <v>701</v>
      </c>
      <c r="C41" s="26" t="s">
        <v>116</v>
      </c>
      <c r="D41" s="22" t="s">
        <v>117</v>
      </c>
      <c r="E41" s="28" t="str">
        <f t="shared" si="0"/>
        <v>701  Arquitectura de Computadors  (AC)</v>
      </c>
    </row>
    <row r="42" spans="2:5" x14ac:dyDescent="0.25">
      <c r="B42" s="27">
        <v>702</v>
      </c>
      <c r="C42" s="26" t="s">
        <v>118</v>
      </c>
      <c r="D42" s="22" t="s">
        <v>119</v>
      </c>
      <c r="E42" s="28" t="str">
        <f t="shared" si="0"/>
        <v>702  Ciència dels Materials i Eng. Metal·lúrgica  (CMEM)</v>
      </c>
    </row>
    <row r="43" spans="2:5" x14ac:dyDescent="0.25">
      <c r="B43" s="27">
        <v>707</v>
      </c>
      <c r="C43" s="26" t="s">
        <v>120</v>
      </c>
      <c r="D43" s="22" t="s">
        <v>121</v>
      </c>
      <c r="E43" s="28" t="str">
        <f t="shared" si="0"/>
        <v>707  Eng. de Sistemes, Automàtica i Informàtica Industrial  (ESAII)</v>
      </c>
    </row>
    <row r="44" spans="2:5" x14ac:dyDescent="0.25">
      <c r="B44" s="27">
        <v>709</v>
      </c>
      <c r="C44" s="26" t="s">
        <v>122</v>
      </c>
      <c r="D44" s="22" t="s">
        <v>123</v>
      </c>
      <c r="E44" s="28" t="str">
        <f t="shared" si="0"/>
        <v>709  Eng. Elèctrica  (EE)</v>
      </c>
    </row>
    <row r="45" spans="2:5" x14ac:dyDescent="0.25">
      <c r="B45" s="27">
        <v>710</v>
      </c>
      <c r="C45" s="26" t="s">
        <v>124</v>
      </c>
      <c r="D45" s="22" t="s">
        <v>125</v>
      </c>
      <c r="E45" s="28" t="str">
        <f t="shared" si="0"/>
        <v>710  Eng. Electrònica  (EEL)</v>
      </c>
    </row>
    <row r="46" spans="2:5" x14ac:dyDescent="0.25">
      <c r="B46" s="27">
        <v>712</v>
      </c>
      <c r="C46" s="26" t="s">
        <v>126</v>
      </c>
      <c r="D46" s="22" t="s">
        <v>127</v>
      </c>
      <c r="E46" s="28" t="str">
        <f t="shared" si="0"/>
        <v>712  Eng. Mecànica  (EM)</v>
      </c>
    </row>
    <row r="47" spans="2:5" x14ac:dyDescent="0.25">
      <c r="B47" s="27">
        <v>713</v>
      </c>
      <c r="C47" s="26" t="s">
        <v>128</v>
      </c>
      <c r="D47" s="22" t="s">
        <v>129</v>
      </c>
      <c r="E47" s="28" t="str">
        <f t="shared" si="0"/>
        <v>713  Eng. Química  (EQ)</v>
      </c>
    </row>
    <row r="48" spans="2:5" x14ac:dyDescent="0.25">
      <c r="B48" s="27">
        <v>715</v>
      </c>
      <c r="C48" s="26" t="s">
        <v>130</v>
      </c>
      <c r="D48" s="22" t="s">
        <v>131</v>
      </c>
      <c r="E48" s="28" t="str">
        <f t="shared" si="0"/>
        <v>715  Estadística i Investigació Operativa  (EIO)</v>
      </c>
    </row>
    <row r="49" spans="2:5" x14ac:dyDescent="0.25">
      <c r="B49" s="27">
        <v>717</v>
      </c>
      <c r="C49" s="26" t="s">
        <v>132</v>
      </c>
      <c r="D49" s="22" t="s">
        <v>133</v>
      </c>
      <c r="E49" s="28" t="str">
        <f t="shared" si="0"/>
        <v>717  Expressió Gràfica a l'Eng.  (EGE)</v>
      </c>
    </row>
    <row r="50" spans="2:5" x14ac:dyDescent="0.25">
      <c r="B50" s="27">
        <v>723</v>
      </c>
      <c r="C50" s="26" t="s">
        <v>134</v>
      </c>
      <c r="D50" s="22" t="s">
        <v>135</v>
      </c>
      <c r="E50" s="28" t="str">
        <f t="shared" si="0"/>
        <v>723  Ciències de la Computació  (CS)</v>
      </c>
    </row>
    <row r="51" spans="2:5" x14ac:dyDescent="0.25">
      <c r="B51" s="27">
        <v>724</v>
      </c>
      <c r="C51" s="26" t="s">
        <v>136</v>
      </c>
      <c r="D51" s="22" t="s">
        <v>137</v>
      </c>
      <c r="E51" s="28" t="str">
        <f t="shared" si="0"/>
        <v>724  Màquines i Motors Tèrmics  (MMT)</v>
      </c>
    </row>
    <row r="52" spans="2:5" x14ac:dyDescent="0.25">
      <c r="B52" s="27">
        <v>729</v>
      </c>
      <c r="C52" s="26" t="s">
        <v>138</v>
      </c>
      <c r="D52" s="22" t="s">
        <v>139</v>
      </c>
      <c r="E52" s="28" t="str">
        <f t="shared" si="0"/>
        <v>729  Mecànica de Fluids  (MF)</v>
      </c>
    </row>
    <row r="53" spans="2:5" x14ac:dyDescent="0.25">
      <c r="B53" s="27">
        <v>731</v>
      </c>
      <c r="C53" s="26" t="s">
        <v>140</v>
      </c>
      <c r="D53" s="22" t="s">
        <v>141</v>
      </c>
      <c r="E53" s="28" t="str">
        <f t="shared" si="0"/>
        <v>731  Òptica i Optometria  (OO)</v>
      </c>
    </row>
    <row r="54" spans="2:5" x14ac:dyDescent="0.25">
      <c r="B54" s="27">
        <v>732</v>
      </c>
      <c r="C54" s="26" t="s">
        <v>142</v>
      </c>
      <c r="D54" s="22" t="s">
        <v>143</v>
      </c>
      <c r="E54" s="28" t="str">
        <f t="shared" si="0"/>
        <v>732  Organització d'Empreses  (OE)</v>
      </c>
    </row>
    <row r="55" spans="2:5" x14ac:dyDescent="0.25">
      <c r="B55" s="27">
        <v>735</v>
      </c>
      <c r="C55" s="26" t="s">
        <v>144</v>
      </c>
      <c r="D55" s="22" t="s">
        <v>145</v>
      </c>
      <c r="E55" s="28" t="str">
        <f t="shared" si="0"/>
        <v>735  Projectes Arquitectònics  (PA)</v>
      </c>
    </row>
    <row r="56" spans="2:5" x14ac:dyDescent="0.25">
      <c r="B56" s="27">
        <v>737</v>
      </c>
      <c r="C56" s="26" t="s">
        <v>146</v>
      </c>
      <c r="D56" s="22" t="s">
        <v>147</v>
      </c>
      <c r="E56" s="28" t="str">
        <f t="shared" si="0"/>
        <v>737  Resistència de Materials i Estructures a l'Eng.  (RMEE)</v>
      </c>
    </row>
    <row r="57" spans="2:5" x14ac:dyDescent="0.25">
      <c r="B57" s="27">
        <v>739</v>
      </c>
      <c r="C57" s="26" t="s">
        <v>148</v>
      </c>
      <c r="D57" s="22" t="s">
        <v>149</v>
      </c>
      <c r="E57" s="28" t="str">
        <f t="shared" si="0"/>
        <v>739  Teoria del Senyal i Comunicacions  (TSC)</v>
      </c>
    </row>
    <row r="58" spans="2:5" x14ac:dyDescent="0.25">
      <c r="B58" s="27">
        <v>740</v>
      </c>
      <c r="C58" s="26" t="s">
        <v>150</v>
      </c>
      <c r="D58" s="22" t="s">
        <v>151</v>
      </c>
      <c r="E58" s="28" t="str">
        <f t="shared" si="0"/>
        <v>740  Urbanisme i Ordenació del Territori  (UOT)</v>
      </c>
    </row>
    <row r="59" spans="2:5" x14ac:dyDescent="0.25">
      <c r="B59" s="27">
        <v>742</v>
      </c>
      <c r="C59" s="26" t="s">
        <v>152</v>
      </c>
      <c r="D59" s="22" t="s">
        <v>153</v>
      </c>
      <c r="E59" s="28" t="str">
        <f t="shared" si="0"/>
        <v>742  Ciència i Eng. Nàutiques  (CEN)</v>
      </c>
    </row>
    <row r="60" spans="2:5" x14ac:dyDescent="0.25">
      <c r="B60" s="27">
        <v>744</v>
      </c>
      <c r="C60" s="26" t="s">
        <v>154</v>
      </c>
      <c r="D60" s="22" t="s">
        <v>155</v>
      </c>
      <c r="E60" s="28" t="str">
        <f t="shared" si="0"/>
        <v>744  Eng. Telemàtica  (ENTEL)</v>
      </c>
    </row>
    <row r="61" spans="2:5" x14ac:dyDescent="0.25">
      <c r="B61" s="27">
        <v>745</v>
      </c>
      <c r="C61" s="26" t="s">
        <v>156</v>
      </c>
      <c r="D61" s="22" t="s">
        <v>157</v>
      </c>
      <c r="E61" s="28" t="str">
        <f t="shared" si="0"/>
        <v>745  Eng. Agroalimentària i Biotecnologia  (EAB)</v>
      </c>
    </row>
    <row r="62" spans="2:5" x14ac:dyDescent="0.25">
      <c r="B62" s="27">
        <v>747</v>
      </c>
      <c r="C62" s="26" t="s">
        <v>158</v>
      </c>
      <c r="D62" s="22" t="s">
        <v>159</v>
      </c>
      <c r="E62" s="28" t="str">
        <f t="shared" si="0"/>
        <v>747  Eng. de Serveis i Sistemes d'Informació  (ESSI)</v>
      </c>
    </row>
    <row r="63" spans="2:5" x14ac:dyDescent="0.25">
      <c r="B63" s="27">
        <v>748</v>
      </c>
      <c r="C63" s="26" t="s">
        <v>160</v>
      </c>
      <c r="D63" s="22" t="s">
        <v>161</v>
      </c>
      <c r="E63" s="28" t="str">
        <f t="shared" si="0"/>
        <v>748  Física  (FIS)</v>
      </c>
    </row>
    <row r="64" spans="2:5" x14ac:dyDescent="0.25">
      <c r="B64" s="27">
        <v>749</v>
      </c>
      <c r="C64" s="26" t="s">
        <v>162</v>
      </c>
      <c r="D64" s="22" t="s">
        <v>163</v>
      </c>
      <c r="E64" s="28" t="str">
        <f t="shared" si="0"/>
        <v>749  Matemàtiques  (MAT)</v>
      </c>
    </row>
    <row r="65" spans="2:5" x14ac:dyDescent="0.25">
      <c r="B65" s="27">
        <v>750</v>
      </c>
      <c r="C65" s="26" t="s">
        <v>164</v>
      </c>
      <c r="D65" s="22" t="s">
        <v>165</v>
      </c>
      <c r="E65" s="28" t="str">
        <f t="shared" si="0"/>
        <v>750  Eng. Minera, Industrial i TIC  (EMIT)</v>
      </c>
    </row>
    <row r="66" spans="2:5" x14ac:dyDescent="0.25">
      <c r="B66" s="27">
        <v>751</v>
      </c>
      <c r="C66" s="26" t="s">
        <v>166</v>
      </c>
      <c r="D66" s="22" t="s">
        <v>167</v>
      </c>
      <c r="E66" s="28" t="str">
        <f t="shared" si="0"/>
        <v>751  Eng. Civil i Ambiental  (DECA)</v>
      </c>
    </row>
    <row r="67" spans="2:5" x14ac:dyDescent="0.25">
      <c r="B67" s="27">
        <v>752</v>
      </c>
      <c r="C67" s="26" t="s">
        <v>168</v>
      </c>
      <c r="D67" s="22" t="s">
        <v>169</v>
      </c>
      <c r="E67" s="28" t="str">
        <f t="shared" si="0"/>
        <v>752  Representació Arquitectònica  (RA)</v>
      </c>
    </row>
    <row r="68" spans="2:5" x14ac:dyDescent="0.25">
      <c r="B68" s="27">
        <v>753</v>
      </c>
      <c r="C68" s="26" t="s">
        <v>170</v>
      </c>
      <c r="D68" s="22" t="s">
        <v>171</v>
      </c>
      <c r="E68" s="28" t="str">
        <f t="shared" ref="E68:E73" si="1">CONCATENATE(B68,"  ",D68,"  (",C68,")")</f>
        <v>753  Tecnologia de l'Arquitectura  (TA)</v>
      </c>
    </row>
    <row r="69" spans="2:5" x14ac:dyDescent="0.25">
      <c r="B69" s="27">
        <v>756</v>
      </c>
      <c r="C69" s="26" t="s">
        <v>172</v>
      </c>
      <c r="D69" s="22" t="s">
        <v>173</v>
      </c>
      <c r="E69" s="28" t="str">
        <f t="shared" si="1"/>
        <v>756  Teoria i Història de l'Arquitectura i Tècniques de Comunicació  (THATC)</v>
      </c>
    </row>
    <row r="70" spans="2:5" x14ac:dyDescent="0.25">
      <c r="B70" s="27">
        <v>758</v>
      </c>
      <c r="C70" s="26" t="s">
        <v>174</v>
      </c>
      <c r="D70" s="22" t="s">
        <v>175</v>
      </c>
      <c r="E70" s="28" t="str">
        <f t="shared" si="1"/>
        <v>758  Eng. de Projectes i de la Construcció  (EPC)</v>
      </c>
    </row>
    <row r="71" spans="2:5" x14ac:dyDescent="0.25">
      <c r="B71" s="27">
        <v>915</v>
      </c>
      <c r="C71" s="26" t="s">
        <v>176</v>
      </c>
      <c r="D71" s="22" t="s">
        <v>177</v>
      </c>
      <c r="E71" s="28" t="str">
        <f t="shared" si="1"/>
        <v>915  I de Robòtica i Informàtica Industrial  (IRI)</v>
      </c>
    </row>
    <row r="72" spans="2:5" x14ac:dyDescent="0.25">
      <c r="B72" s="27">
        <v>977</v>
      </c>
      <c r="C72" s="26" t="s">
        <v>210</v>
      </c>
      <c r="D72" s="22" t="s">
        <v>211</v>
      </c>
      <c r="E72" s="28" t="str">
        <f t="shared" si="1"/>
        <v>977  Institut en Dinàmica Fluvial i en Enginyeria Hidrològica  (FLUMEN)</v>
      </c>
    </row>
    <row r="73" spans="2:5" ht="13" thickBot="1" x14ac:dyDescent="0.3">
      <c r="B73" s="29" t="s">
        <v>212</v>
      </c>
      <c r="C73" s="30" t="s">
        <v>212</v>
      </c>
      <c r="D73" s="31" t="s">
        <v>213</v>
      </c>
      <c r="E73" s="32" t="str">
        <f t="shared" si="1"/>
        <v>SG  Serveis Generals  (SG)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showGridLines="0" zoomScale="115" zoomScaleNormal="115" workbookViewId="0">
      <selection activeCell="E24" sqref="E24"/>
    </sheetView>
  </sheetViews>
  <sheetFormatPr baseColWidth="10" defaultColWidth="9.08984375" defaultRowHeight="12.5" x14ac:dyDescent="0.25"/>
  <cols>
    <col min="1" max="1" width="2.453125" style="114" customWidth="1"/>
    <col min="2" max="2" width="11" style="114" customWidth="1"/>
    <col min="3" max="3" width="1.54296875" style="114" customWidth="1"/>
    <col min="4" max="4" width="11.54296875" style="114" customWidth="1"/>
    <col min="5" max="5" width="15.6328125" style="114" customWidth="1"/>
    <col min="6" max="6" width="18.6328125" style="114" customWidth="1"/>
    <col min="7" max="7" width="20.453125" style="114" customWidth="1"/>
    <col min="8" max="8" width="18.453125" style="114" customWidth="1"/>
    <col min="9" max="16384" width="9.08984375" style="114"/>
  </cols>
  <sheetData>
    <row r="2" spans="2:8" s="115" customFormat="1" ht="3.75" customHeight="1" x14ac:dyDescent="0.25">
      <c r="D2" s="131"/>
      <c r="E2" s="132"/>
      <c r="F2" s="133"/>
      <c r="G2" s="131"/>
      <c r="H2" s="131"/>
    </row>
    <row r="3" spans="2:8" s="115" customFormat="1" ht="24" customHeight="1" x14ac:dyDescent="0.25">
      <c r="D3" s="187" t="s">
        <v>36</v>
      </c>
      <c r="E3" s="187"/>
      <c r="F3" s="187"/>
      <c r="G3" s="186" t="s">
        <v>214</v>
      </c>
      <c r="H3" s="186"/>
    </row>
    <row r="4" spans="2:8" s="115" customFormat="1" ht="3.75" customHeight="1" x14ac:dyDescent="0.25">
      <c r="D4" s="131"/>
      <c r="E4" s="132"/>
      <c r="F4" s="133"/>
      <c r="G4" s="131"/>
      <c r="H4" s="131"/>
    </row>
    <row r="5" spans="2:8" s="131" customFormat="1" ht="31.5" customHeight="1" x14ac:dyDescent="0.25">
      <c r="B5" s="136" t="s">
        <v>186</v>
      </c>
      <c r="D5" s="198" t="str">
        <f>IF(Unitat!C5="","Especifiqueu la unitat a la pestanya d'unitats",Unitat!C5)</f>
        <v>Especifiqueu la unitat a la pestanya d'unitats</v>
      </c>
      <c r="E5" s="199"/>
      <c r="F5" s="199"/>
      <c r="G5" s="199"/>
      <c r="H5" s="200"/>
    </row>
    <row r="6" spans="2:8" s="131" customFormat="1" ht="15.75" customHeight="1" x14ac:dyDescent="0.25">
      <c r="B6" s="128" t="s">
        <v>195</v>
      </c>
      <c r="D6" s="114"/>
      <c r="E6" s="114"/>
      <c r="F6" s="114"/>
      <c r="G6" s="114"/>
      <c r="H6" s="114"/>
    </row>
    <row r="7" spans="2:8" ht="29.25" customHeight="1" x14ac:dyDescent="0.25">
      <c r="E7" s="151" t="s">
        <v>203</v>
      </c>
      <c r="F7" s="152" t="s">
        <v>6</v>
      </c>
      <c r="G7" s="151" t="s">
        <v>9</v>
      </c>
      <c r="H7" s="152" t="s">
        <v>7</v>
      </c>
    </row>
    <row r="8" spans="2:8" s="129" customFormat="1" ht="33" customHeight="1" x14ac:dyDescent="0.25">
      <c r="D8" s="153" t="s">
        <v>37</v>
      </c>
      <c r="E8" s="154">
        <f>' PC Aules i PAS'!K10</f>
        <v>0</v>
      </c>
      <c r="F8" s="155">
        <f>' PC Aules i PAS'!L10</f>
        <v>0</v>
      </c>
      <c r="G8" s="155">
        <f>' PC Aules i PAS'!M10</f>
        <v>0</v>
      </c>
      <c r="H8" s="156">
        <f>' PC Aules i PAS'!N10</f>
        <v>0</v>
      </c>
    </row>
    <row r="9" spans="2:8" s="129" customFormat="1" ht="33" customHeight="1" x14ac:dyDescent="0.25">
      <c r="D9" s="153" t="s">
        <v>196</v>
      </c>
      <c r="E9" s="157">
        <f>Portàtils!J10</f>
        <v>0</v>
      </c>
      <c r="F9" s="158">
        <f>Portàtils!K10</f>
        <v>0</v>
      </c>
      <c r="G9" s="158">
        <f>Portàtils!L10</f>
        <v>0</v>
      </c>
      <c r="H9" s="159">
        <f>Portàtils!M10</f>
        <v>0</v>
      </c>
    </row>
    <row r="10" spans="2:8" s="129" customFormat="1" ht="33" customHeight="1" thickBot="1" x14ac:dyDescent="0.3">
      <c r="D10" s="153" t="s">
        <v>38</v>
      </c>
      <c r="E10" s="160">
        <f>'Monitors Aules i PAS'!I9</f>
        <v>0</v>
      </c>
      <c r="F10" s="161">
        <f>'Monitors Aules i PAS'!J9</f>
        <v>0</v>
      </c>
      <c r="G10" s="161">
        <f>'Monitors Aules i PAS'!K9</f>
        <v>0</v>
      </c>
      <c r="H10" s="162">
        <f>'Monitors Aules i PAS'!L9</f>
        <v>0</v>
      </c>
    </row>
    <row r="11" spans="2:8" s="129" customFormat="1" ht="27" customHeight="1" x14ac:dyDescent="0.25">
      <c r="D11" s="163" t="s">
        <v>198</v>
      </c>
      <c r="E11" s="164">
        <f>SUM(E8:E10)</f>
        <v>0</v>
      </c>
      <c r="F11" s="165">
        <f>SUM(F8:F10)</f>
        <v>0</v>
      </c>
      <c r="G11" s="165">
        <f>SUM(G8:G10)</f>
        <v>0</v>
      </c>
      <c r="H11" s="165">
        <f>SUM(H8:H10)</f>
        <v>0</v>
      </c>
    </row>
    <row r="13" spans="2:8" ht="8.25" customHeight="1" x14ac:dyDescent="0.25"/>
    <row r="14" spans="2:8" ht="29.25" hidden="1" customHeight="1" thickBot="1" x14ac:dyDescent="0.3">
      <c r="E14" s="166" t="s">
        <v>5</v>
      </c>
      <c r="F14" s="167" t="s">
        <v>6</v>
      </c>
      <c r="G14" s="166" t="s">
        <v>9</v>
      </c>
      <c r="H14" s="167" t="s">
        <v>7</v>
      </c>
    </row>
    <row r="15" spans="2:8" s="129" customFormat="1" ht="33" hidden="1" customHeight="1" x14ac:dyDescent="0.25">
      <c r="D15" s="153" t="s">
        <v>0</v>
      </c>
      <c r="E15" s="168" t="e">
        <f>#REF!</f>
        <v>#REF!</v>
      </c>
      <c r="F15" s="169" t="e">
        <f>#REF!</f>
        <v>#REF!</v>
      </c>
      <c r="G15" s="169" t="e">
        <f>#REF!</f>
        <v>#REF!</v>
      </c>
      <c r="H15" s="170" t="e">
        <f>#REF!</f>
        <v>#REF!</v>
      </c>
    </row>
    <row r="16" spans="2:8" s="129" customFormat="1" ht="33" hidden="1" customHeight="1" x14ac:dyDescent="0.25">
      <c r="D16" s="153" t="s">
        <v>12</v>
      </c>
      <c r="E16" s="171" t="e">
        <f>' PC Aules i PAS'!#REF!</f>
        <v>#REF!</v>
      </c>
      <c r="F16" s="172" t="e">
        <f>' PC Aules i PAS'!#REF!</f>
        <v>#REF!</v>
      </c>
      <c r="G16" s="172" t="e">
        <f>' PC Aules i PAS'!#REF!</f>
        <v>#REF!</v>
      </c>
      <c r="H16" s="173" t="e">
        <f>' PC Aules i PAS'!#REF!</f>
        <v>#REF!</v>
      </c>
    </row>
    <row r="17" spans="2:8" s="129" customFormat="1" ht="33" hidden="1" customHeight="1" x14ac:dyDescent="0.25">
      <c r="D17" s="153" t="s">
        <v>23</v>
      </c>
      <c r="E17" s="171" t="e">
        <f>' PC Aules i PAS'!#REF!</f>
        <v>#REF!</v>
      </c>
      <c r="F17" s="172" t="e">
        <f>' PC Aules i PAS'!#REF!</f>
        <v>#REF!</v>
      </c>
      <c r="G17" s="172" t="e">
        <f>' PC Aules i PAS'!#REF!</f>
        <v>#REF!</v>
      </c>
      <c r="H17" s="173" t="e">
        <f>' PC Aules i PAS'!#REF!</f>
        <v>#REF!</v>
      </c>
    </row>
    <row r="18" spans="2:8" s="129" customFormat="1" ht="33" hidden="1" customHeight="1" x14ac:dyDescent="0.25">
      <c r="D18" s="153" t="s">
        <v>30</v>
      </c>
      <c r="E18" s="174" t="e">
        <f>' PC Aules i PAS'!#REF!</f>
        <v>#REF!</v>
      </c>
      <c r="F18" s="175" t="e">
        <f>' PC Aules i PAS'!#REF!</f>
        <v>#REF!</v>
      </c>
      <c r="G18" s="175" t="e">
        <f>' PC Aules i PAS'!#REF!</f>
        <v>#REF!</v>
      </c>
      <c r="H18" s="176" t="e">
        <f>' PC Aules i PAS'!#REF!</f>
        <v>#REF!</v>
      </c>
    </row>
    <row r="19" spans="2:8" s="129" customFormat="1" ht="33" hidden="1" customHeight="1" x14ac:dyDescent="0.25">
      <c r="D19" s="153" t="s">
        <v>31</v>
      </c>
      <c r="E19" s="174" t="e">
        <f>'Monitors Aules i PAS'!#REF!</f>
        <v>#REF!</v>
      </c>
      <c r="F19" s="175" t="e">
        <f>'Monitors Aules i PAS'!#REF!</f>
        <v>#REF!</v>
      </c>
      <c r="G19" s="175" t="e">
        <f>'Monitors Aules i PAS'!#REF!</f>
        <v>#REF!</v>
      </c>
      <c r="H19" s="176" t="e">
        <f>'Monitors Aules i PAS'!#REF!</f>
        <v>#REF!</v>
      </c>
    </row>
    <row r="20" spans="2:8" s="129" customFormat="1" ht="33" hidden="1" customHeight="1" x14ac:dyDescent="0.25">
      <c r="D20" s="153" t="s">
        <v>32</v>
      </c>
      <c r="E20" s="174" t="e">
        <f>'Monitors Aules i PAS'!#REF!</f>
        <v>#REF!</v>
      </c>
      <c r="F20" s="175" t="e">
        <f>'Monitors Aules i PAS'!#REF!</f>
        <v>#REF!</v>
      </c>
      <c r="G20" s="175" t="e">
        <f>'Monitors Aules i PAS'!#REF!</f>
        <v>#REF!</v>
      </c>
      <c r="H20" s="176" t="e">
        <f>'Monitors Aules i PAS'!#REF!</f>
        <v>#REF!</v>
      </c>
    </row>
    <row r="21" spans="2:8" s="129" customFormat="1" ht="33" hidden="1" customHeight="1" thickBot="1" x14ac:dyDescent="0.3">
      <c r="D21" s="153" t="s">
        <v>33</v>
      </c>
      <c r="E21" s="177" t="e">
        <f>'Monitors Aules i PAS'!#REF!</f>
        <v>#REF!</v>
      </c>
      <c r="F21" s="178" t="e">
        <f>'Monitors Aules i PAS'!#REF!</f>
        <v>#REF!</v>
      </c>
      <c r="G21" s="178" t="e">
        <f>'Monitors Aules i PAS'!#REF!</f>
        <v>#REF!</v>
      </c>
      <c r="H21" s="179" t="e">
        <f>'Monitors Aules i PAS'!#REF!</f>
        <v>#REF!</v>
      </c>
    </row>
    <row r="22" spans="2:8" s="129" customFormat="1" ht="27" hidden="1" customHeight="1" x14ac:dyDescent="0.25">
      <c r="D22" s="180" t="s">
        <v>8</v>
      </c>
      <c r="E22" s="181" t="e">
        <f>SUM(E15:E21)</f>
        <v>#REF!</v>
      </c>
      <c r="F22" s="182" t="e">
        <f>SUM(F15:F21)</f>
        <v>#REF!</v>
      </c>
      <c r="G22" s="182" t="e">
        <f t="shared" ref="G22:H22" si="0">SUM(G15:G21)</f>
        <v>#REF!</v>
      </c>
      <c r="H22" s="182" t="e">
        <f t="shared" si="0"/>
        <v>#REF!</v>
      </c>
    </row>
    <row r="23" spans="2:8" s="129" customFormat="1" ht="19.5" customHeight="1" x14ac:dyDescent="0.25">
      <c r="B23" s="183" t="s">
        <v>202</v>
      </c>
      <c r="C23" s="183"/>
      <c r="D23" s="183"/>
      <c r="E23" s="183"/>
    </row>
    <row r="24" spans="2:8" s="129" customFormat="1" x14ac:dyDescent="0.25">
      <c r="B24" s="184" t="s">
        <v>260</v>
      </c>
      <c r="C24" s="184"/>
      <c r="D24" s="184"/>
      <c r="E24" s="184"/>
    </row>
    <row r="25" spans="2:8" s="129" customFormat="1" x14ac:dyDescent="0.25">
      <c r="B25" s="185"/>
      <c r="C25" s="185"/>
      <c r="D25" s="185"/>
      <c r="E25" s="185"/>
    </row>
    <row r="26" spans="2:8" x14ac:dyDescent="0.25">
      <c r="B26" s="114" t="s">
        <v>200</v>
      </c>
    </row>
    <row r="28" spans="2:8" x14ac:dyDescent="0.25">
      <c r="B28" s="114" t="s">
        <v>199</v>
      </c>
    </row>
    <row r="30" spans="2:8" x14ac:dyDescent="0.25">
      <c r="B30" s="114" t="s">
        <v>201</v>
      </c>
    </row>
  </sheetData>
  <sheetProtection algorithmName="SHA-512" hashValue="WlH6fJ4iVwYuJp2zfEbDdIvOxV9wvTng9PBwq1GvTkmBDn+tcxS5yPsQBfJxEk8q6LSrQXu0EfVsvgJEl2t5BQ==" saltValue="7Yf5RESAKyMsNEJDuwf2jQ==" spinCount="100000" sheet="1" objects="1" scenarios="1"/>
  <mergeCells count="3">
    <mergeCell ref="D5:H5"/>
    <mergeCell ref="G3:H3"/>
    <mergeCell ref="D3:F3"/>
  </mergeCells>
  <hyperlinks>
    <hyperlink ref="B5" location="'Monitors Aules i PAS'!A1" display="ç"/>
    <hyperlink ref="B24" r:id="rId1"/>
    <hyperlink ref="B24:E24" r:id="rId2" display="https://espaitic.upc.edu/ca/serveistic/convocatories/cofinancament-tic-2020/sol-licitud-de-cofinancament-tic-2020/view"/>
  </hyperlinks>
  <pageMargins left="0.7" right="0.7" top="0.75" bottom="0.75" header="0.3" footer="0.3"/>
  <pageSetup paperSize="9" orientation="portrait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Unitat</vt:lpstr>
      <vt:lpstr> PC Aules i PAS</vt:lpstr>
      <vt:lpstr>Portàtils</vt:lpstr>
      <vt:lpstr>Monitors Aules i PAS</vt:lpstr>
      <vt:lpstr>Llistes</vt:lpstr>
      <vt:lpstr>Unitats</vt:lpstr>
      <vt:lpstr>Resum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Lluis Perez</dc:creator>
  <dc:description/>
  <cp:lastModifiedBy>Usuario de Windows</cp:lastModifiedBy>
  <cp:revision>2</cp:revision>
  <dcterms:created xsi:type="dcterms:W3CDTF">2018-05-01T10:34:11Z</dcterms:created>
  <dcterms:modified xsi:type="dcterms:W3CDTF">2020-05-15T06:39:40Z</dcterms:modified>
  <dc:language>ca-ES</dc:language>
</cp:coreProperties>
</file>